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DRGALİP37\Desktop\"/>
    </mc:Choice>
  </mc:AlternateContent>
  <xr:revisionPtr revIDLastSave="0" documentId="8_{520EBB38-09AC-4A9C-A03C-49FE04FD6785}" xr6:coauthVersionLast="47" xr6:coauthVersionMax="47" xr10:uidLastSave="{00000000-0000-0000-0000-000000000000}"/>
  <bookViews>
    <workbookView xWindow="-110" yWindow="-110" windowWidth="19420" windowHeight="10560" tabRatio="852" activeTab="8" xr2:uid="{00000000-000D-0000-FFFF-FFFF00000000}"/>
  </bookViews>
  <sheets>
    <sheet name="Ana Sayfa" sheetId="4" r:id="rId1"/>
    <sheet name="K. Bilgiler" sheetId="5" r:id="rId2"/>
    <sheet name="Sınav Tarihleri" sheetId="44" r:id="rId3"/>
    <sheet name="S. Listesi" sheetId="6" r:id="rId4"/>
    <sheet name="NOT Baremi" sheetId="7" r:id="rId5"/>
    <sheet name="Vize" sheetId="1" r:id="rId6"/>
    <sheet name="Final" sheetId="41" r:id="rId7"/>
    <sheet name="Butunleme" sheetId="42" r:id="rId8"/>
    <sheet name="Sonuc" sheetId="45" r:id="rId9"/>
  </sheets>
  <definedNames>
    <definedName name="_xlnm._FilterDatabase" localSheetId="7" hidden="1">Butunleme!$F$56:$AS$56</definedName>
    <definedName name="_xlnm._FilterDatabase" localSheetId="6" hidden="1">Final!$F$56:$AS$56</definedName>
    <definedName name="_xlnm._FilterDatabase" localSheetId="5" hidden="1">Vize!$F$56:$AS$56</definedName>
    <definedName name="ABCD" localSheetId="7">Butunleme!$E$92</definedName>
    <definedName name="ABCD" localSheetId="6">Final!$E$92</definedName>
    <definedName name="ABCD">Vize!$E$91</definedName>
    <definedName name="_xlnm.Print_Area" localSheetId="0">'Ana Sayfa'!$B$3:$U$30</definedName>
    <definedName name="_xlnm.Print_Area" localSheetId="7">Butunleme!$A$2:$AU$98</definedName>
    <definedName name="_xlnm.Print_Area" localSheetId="6">Final!$A$2:$AU$98</definedName>
    <definedName name="_xlnm.Print_Area" localSheetId="1">'K. Bilgiler'!$E$1:$L$23</definedName>
    <definedName name="_xlnm.Print_Area" localSheetId="4">'NOT Baremi'!$A$1:$AS$19</definedName>
    <definedName name="_xlnm.Print_Area" localSheetId="3">'S. Listesi'!$E$1:$G$43</definedName>
    <definedName name="_xlnm.Print_Area" localSheetId="8">Sonuc!$A$1:$S$69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45" l="1"/>
  <c r="C41" i="45"/>
  <c r="C42" i="45"/>
  <c r="C43" i="45"/>
  <c r="C44" i="45"/>
  <c r="C45" i="45"/>
  <c r="C46" i="45"/>
  <c r="B41" i="45"/>
  <c r="B42" i="45"/>
  <c r="B43" i="45"/>
  <c r="B44" i="45"/>
  <c r="B45" i="45"/>
  <c r="B46" i="45"/>
  <c r="Q67" i="45" l="1"/>
  <c r="O67" i="45"/>
  <c r="O48" i="45"/>
  <c r="N48" i="45"/>
  <c r="M48" i="45"/>
  <c r="L48" i="45"/>
  <c r="C40" i="45"/>
  <c r="B40" i="45"/>
  <c r="C39" i="45"/>
  <c r="B39" i="45"/>
  <c r="C38" i="45"/>
  <c r="B38" i="45"/>
  <c r="C37" i="45"/>
  <c r="B37" i="45"/>
  <c r="C36" i="45"/>
  <c r="B36" i="45"/>
  <c r="C35" i="45"/>
  <c r="B35" i="45"/>
  <c r="C34" i="45"/>
  <c r="B34" i="45"/>
  <c r="C33" i="45"/>
  <c r="B33" i="45"/>
  <c r="C32" i="45"/>
  <c r="B32" i="45"/>
  <c r="C31" i="45"/>
  <c r="B31" i="45"/>
  <c r="C30" i="45"/>
  <c r="B30" i="45"/>
  <c r="C29" i="45"/>
  <c r="B29" i="45"/>
  <c r="A29" i="45"/>
  <c r="C28" i="45"/>
  <c r="B28" i="45"/>
  <c r="A28" i="45"/>
  <c r="C27" i="45"/>
  <c r="B27" i="45"/>
  <c r="A27" i="45"/>
  <c r="C26" i="45"/>
  <c r="B26" i="45"/>
  <c r="A26" i="45"/>
  <c r="C25" i="45"/>
  <c r="B25" i="45"/>
  <c r="A25" i="45"/>
  <c r="C24" i="45"/>
  <c r="B24" i="45"/>
  <c r="A24" i="45"/>
  <c r="C23" i="45"/>
  <c r="B23" i="45"/>
  <c r="A23" i="45"/>
  <c r="C22" i="45"/>
  <c r="B22" i="45"/>
  <c r="A22" i="45"/>
  <c r="C21" i="45"/>
  <c r="B21" i="45"/>
  <c r="A21" i="45"/>
  <c r="C20" i="45"/>
  <c r="B20" i="45"/>
  <c r="A20" i="45"/>
  <c r="C19" i="45"/>
  <c r="B19" i="45"/>
  <c r="A19" i="45"/>
  <c r="C18" i="45"/>
  <c r="B18" i="45"/>
  <c r="A18" i="45"/>
  <c r="C17" i="45"/>
  <c r="B17" i="45"/>
  <c r="A17" i="45"/>
  <c r="C16" i="45"/>
  <c r="B16" i="45"/>
  <c r="A16" i="45"/>
  <c r="C15" i="45"/>
  <c r="B15" i="45"/>
  <c r="A15" i="45"/>
  <c r="C14" i="45"/>
  <c r="B14" i="45"/>
  <c r="A14" i="45"/>
  <c r="C13" i="45"/>
  <c r="B13" i="45"/>
  <c r="A13" i="45"/>
  <c r="C12" i="45"/>
  <c r="B12" i="45"/>
  <c r="A12" i="45"/>
  <c r="C11" i="45"/>
  <c r="B11" i="45"/>
  <c r="A11" i="45"/>
  <c r="C10" i="45"/>
  <c r="B10" i="45"/>
  <c r="A10" i="45"/>
  <c r="C9" i="45"/>
  <c r="B9" i="45"/>
  <c r="A9" i="45"/>
  <c r="C8" i="45"/>
  <c r="B8" i="45"/>
  <c r="A8" i="45"/>
  <c r="C7" i="45"/>
  <c r="B7" i="45"/>
  <c r="A7" i="45"/>
  <c r="A3" i="45"/>
  <c r="A2" i="45"/>
  <c r="A1" i="45"/>
  <c r="A3" i="42" l="1"/>
  <c r="A2" i="42"/>
  <c r="A1" i="42"/>
  <c r="A1" i="44"/>
  <c r="A3" i="41"/>
  <c r="A2" i="41"/>
  <c r="A1" i="41"/>
  <c r="A3" i="1"/>
  <c r="A2" i="1"/>
  <c r="A1" i="1"/>
  <c r="S42" i="45" l="1"/>
  <c r="AQ2" i="42"/>
  <c r="AQ2" i="41"/>
  <c r="AQ2" i="1"/>
  <c r="C32" i="42"/>
  <c r="G6" i="42"/>
  <c r="G47" i="42" s="1"/>
  <c r="H6" i="42"/>
  <c r="H47" i="42" s="1"/>
  <c r="I6" i="42"/>
  <c r="I47" i="42" s="1"/>
  <c r="J6" i="42"/>
  <c r="J47" i="42" s="1"/>
  <c r="K6" i="42"/>
  <c r="K47" i="42" s="1"/>
  <c r="L6" i="42"/>
  <c r="L47" i="42" s="1"/>
  <c r="M6" i="42"/>
  <c r="M47" i="42" s="1"/>
  <c r="N6" i="42"/>
  <c r="N47" i="42" s="1"/>
  <c r="O6" i="42"/>
  <c r="O47" i="42" s="1"/>
  <c r="P6" i="42"/>
  <c r="P47" i="42" s="1"/>
  <c r="Q6" i="42"/>
  <c r="Q47" i="42" s="1"/>
  <c r="R6" i="42"/>
  <c r="R47" i="42" s="1"/>
  <c r="S6" i="42"/>
  <c r="S47" i="42" s="1"/>
  <c r="T6" i="42"/>
  <c r="T47" i="42" s="1"/>
  <c r="U6" i="42"/>
  <c r="U47" i="42" s="1"/>
  <c r="V6" i="42"/>
  <c r="V47" i="42" s="1"/>
  <c r="W6" i="42"/>
  <c r="W47" i="42" s="1"/>
  <c r="X6" i="42"/>
  <c r="X47" i="42" s="1"/>
  <c r="Y6" i="42"/>
  <c r="Z6" i="42"/>
  <c r="Z47" i="42" s="1"/>
  <c r="AA6" i="42"/>
  <c r="AA47" i="42" s="1"/>
  <c r="AB6" i="42"/>
  <c r="AB47" i="42" s="1"/>
  <c r="AC6" i="42"/>
  <c r="AC47" i="42" s="1"/>
  <c r="AD6" i="42"/>
  <c r="AD47" i="42" s="1"/>
  <c r="AE6" i="42"/>
  <c r="AE47" i="42" s="1"/>
  <c r="AF6" i="42"/>
  <c r="AF47" i="42" s="1"/>
  <c r="AG6" i="42"/>
  <c r="AG47" i="42" s="1"/>
  <c r="AH6" i="42"/>
  <c r="AH47" i="42" s="1"/>
  <c r="AI6" i="42"/>
  <c r="AI47" i="42" s="1"/>
  <c r="AJ6" i="42"/>
  <c r="AJ47" i="42" s="1"/>
  <c r="AK6" i="42"/>
  <c r="AK47" i="42" s="1"/>
  <c r="AL6" i="42"/>
  <c r="AL47" i="42" s="1"/>
  <c r="AM6" i="42"/>
  <c r="AM47" i="42" s="1"/>
  <c r="AN6" i="42"/>
  <c r="AN47" i="42" s="1"/>
  <c r="AO6" i="42"/>
  <c r="AO47" i="42" s="1"/>
  <c r="AP6" i="42"/>
  <c r="AP47" i="42" s="1"/>
  <c r="AQ6" i="42"/>
  <c r="AQ47" i="42" s="1"/>
  <c r="AR6" i="42"/>
  <c r="AR47" i="42" s="1"/>
  <c r="AS6" i="42"/>
  <c r="AS47" i="42" s="1"/>
  <c r="F6" i="42"/>
  <c r="F47" i="42" s="1"/>
  <c r="G5" i="42"/>
  <c r="H5" i="42"/>
  <c r="H50" i="42" s="1"/>
  <c r="H51" i="42" s="1"/>
  <c r="H52" i="42" s="1"/>
  <c r="I5" i="42"/>
  <c r="I50" i="42" s="1"/>
  <c r="I51" i="42" s="1"/>
  <c r="I52" i="42" s="1"/>
  <c r="J5" i="42"/>
  <c r="J50" i="42" s="1"/>
  <c r="J51" i="42" s="1"/>
  <c r="J52" i="42" s="1"/>
  <c r="K5" i="42"/>
  <c r="K56" i="42" s="1"/>
  <c r="K57" i="42" s="1"/>
  <c r="L5" i="42"/>
  <c r="L56" i="42" s="1"/>
  <c r="L57" i="42" s="1"/>
  <c r="M5" i="42"/>
  <c r="M56" i="42" s="1"/>
  <c r="M57" i="42" s="1"/>
  <c r="N5" i="42"/>
  <c r="N56" i="42" s="1"/>
  <c r="N57" i="42" s="1"/>
  <c r="O5" i="42"/>
  <c r="O56" i="42" s="1"/>
  <c r="O57" i="42" s="1"/>
  <c r="P5" i="42"/>
  <c r="P56" i="42" s="1"/>
  <c r="P57" i="42" s="1"/>
  <c r="Q5" i="42"/>
  <c r="Q56" i="42" s="1"/>
  <c r="Q57" i="42" s="1"/>
  <c r="R5" i="42"/>
  <c r="R56" i="42" s="1"/>
  <c r="R57" i="42" s="1"/>
  <c r="S5" i="42"/>
  <c r="S56" i="42" s="1"/>
  <c r="S57" i="42" s="1"/>
  <c r="S50" i="42"/>
  <c r="S51" i="42"/>
  <c r="S52" i="42" s="1"/>
  <c r="T5" i="42"/>
  <c r="T56" i="42" s="1"/>
  <c r="T57" i="42" s="1"/>
  <c r="U5" i="42"/>
  <c r="U56" i="42" s="1"/>
  <c r="U57" i="42" s="1"/>
  <c r="U50" i="42"/>
  <c r="U51" i="42"/>
  <c r="U52" i="42" s="1"/>
  <c r="V5" i="42"/>
  <c r="V56" i="42" s="1"/>
  <c r="V57" i="42" s="1"/>
  <c r="W5" i="42"/>
  <c r="W56" i="42" s="1"/>
  <c r="W57" i="42" s="1"/>
  <c r="X5" i="42"/>
  <c r="X56" i="42" s="1"/>
  <c r="X57" i="42" s="1"/>
  <c r="Y5" i="42"/>
  <c r="Y56" i="42" s="1"/>
  <c r="Y57" i="42" s="1"/>
  <c r="Z5" i="42"/>
  <c r="Z56" i="42" s="1"/>
  <c r="Z57" i="42" s="1"/>
  <c r="Z50" i="42"/>
  <c r="Z51" i="42"/>
  <c r="Z52" i="42" s="1"/>
  <c r="AA5" i="42"/>
  <c r="AA50" i="42"/>
  <c r="AA51" i="42"/>
  <c r="AA52" i="42" s="1"/>
  <c r="AB5" i="42"/>
  <c r="AB56" i="42" s="1"/>
  <c r="AB57" i="42" s="1"/>
  <c r="AC5" i="42"/>
  <c r="AC56" i="42" s="1"/>
  <c r="AC57" i="42" s="1"/>
  <c r="AD5" i="42"/>
  <c r="AD56" i="42" s="1"/>
  <c r="AD57" i="42" s="1"/>
  <c r="AD50" i="42"/>
  <c r="AD51" i="42"/>
  <c r="AD52" i="42" s="1"/>
  <c r="AE5" i="42"/>
  <c r="AE56" i="42" s="1"/>
  <c r="AE57" i="42" s="1"/>
  <c r="AF5" i="42"/>
  <c r="AF56" i="42" s="1"/>
  <c r="AF57" i="42" s="1"/>
  <c r="AG5" i="42"/>
  <c r="AG56" i="42" s="1"/>
  <c r="AG57" i="42" s="1"/>
  <c r="AH5" i="42"/>
  <c r="AH56" i="42" s="1"/>
  <c r="AH57" i="42" s="1"/>
  <c r="AI5" i="42"/>
  <c r="AI56" i="42" s="1"/>
  <c r="AI57" i="42" s="1"/>
  <c r="AJ5" i="42"/>
  <c r="AJ56" i="42" s="1"/>
  <c r="AJ57" i="42" s="1"/>
  <c r="AK5" i="42"/>
  <c r="AK56" i="42" s="1"/>
  <c r="AK57" i="42" s="1"/>
  <c r="AL5" i="42"/>
  <c r="AM5" i="42"/>
  <c r="AM56" i="42" s="1"/>
  <c r="AM57" i="42" s="1"/>
  <c r="AN5" i="42"/>
  <c r="AO5" i="42"/>
  <c r="AO56" i="42" s="1"/>
  <c r="AO57" i="42" s="1"/>
  <c r="AP5" i="42"/>
  <c r="AP56" i="42" s="1"/>
  <c r="AP57" i="42" s="1"/>
  <c r="AQ5" i="42"/>
  <c r="AQ56" i="42" s="1"/>
  <c r="AQ57" i="42" s="1"/>
  <c r="AR5" i="42"/>
  <c r="AR56" i="42" s="1"/>
  <c r="AR57" i="42" s="1"/>
  <c r="AS5" i="42"/>
  <c r="AS56" i="42" s="1"/>
  <c r="AS57" i="42" s="1"/>
  <c r="F5" i="42"/>
  <c r="F50" i="42" s="1"/>
  <c r="F51" i="42" s="1"/>
  <c r="F52" i="42" s="1"/>
  <c r="G6" i="41"/>
  <c r="G47" i="41" s="1"/>
  <c r="H6" i="41"/>
  <c r="H47" i="41" s="1"/>
  <c r="I6" i="41"/>
  <c r="I47" i="41" s="1"/>
  <c r="J6" i="41"/>
  <c r="J47" i="41"/>
  <c r="K6" i="41"/>
  <c r="K47" i="41" s="1"/>
  <c r="L6" i="41"/>
  <c r="L47" i="41" s="1"/>
  <c r="M6" i="41"/>
  <c r="M47" i="41" s="1"/>
  <c r="N6" i="41"/>
  <c r="N47" i="41" s="1"/>
  <c r="O6" i="41"/>
  <c r="O47" i="41" s="1"/>
  <c r="P6" i="41"/>
  <c r="P47" i="41"/>
  <c r="Q6" i="41"/>
  <c r="Q47" i="41" s="1"/>
  <c r="R6" i="41"/>
  <c r="R47" i="41" s="1"/>
  <c r="S6" i="41"/>
  <c r="T6" i="41"/>
  <c r="T47" i="41" s="1"/>
  <c r="U6" i="41"/>
  <c r="U47" i="41" s="1"/>
  <c r="V6" i="41"/>
  <c r="V47" i="41" s="1"/>
  <c r="W6" i="41"/>
  <c r="W47" i="41" s="1"/>
  <c r="X6" i="41"/>
  <c r="X47" i="41" s="1"/>
  <c r="Y6" i="41"/>
  <c r="Y47" i="41" s="1"/>
  <c r="Z6" i="41"/>
  <c r="Z47" i="41" s="1"/>
  <c r="AA6" i="41"/>
  <c r="AB6" i="41"/>
  <c r="AB47" i="41" s="1"/>
  <c r="AC6" i="41"/>
  <c r="AD6" i="41"/>
  <c r="AD47" i="41" s="1"/>
  <c r="AE6" i="41"/>
  <c r="AE47" i="41" s="1"/>
  <c r="AF6" i="41"/>
  <c r="AF47" i="41" s="1"/>
  <c r="AG6" i="41"/>
  <c r="AG47" i="41" s="1"/>
  <c r="AH6" i="41"/>
  <c r="AH47" i="41" s="1"/>
  <c r="AI6" i="41"/>
  <c r="AI47" i="41" s="1"/>
  <c r="AJ6" i="41"/>
  <c r="AK6" i="41"/>
  <c r="AK47" i="41" s="1"/>
  <c r="AL6" i="41"/>
  <c r="AL47" i="41" s="1"/>
  <c r="AM6" i="41"/>
  <c r="AN6" i="41"/>
  <c r="AN47" i="41" s="1"/>
  <c r="AO6" i="41"/>
  <c r="AO47" i="41" s="1"/>
  <c r="AP6" i="41"/>
  <c r="AP47" i="41" s="1"/>
  <c r="AQ6" i="41"/>
  <c r="AQ47" i="41"/>
  <c r="AR6" i="41"/>
  <c r="AR47" i="41" s="1"/>
  <c r="AS6" i="41"/>
  <c r="AS47" i="41" s="1"/>
  <c r="F6" i="41"/>
  <c r="F47" i="41" s="1"/>
  <c r="G5" i="41"/>
  <c r="G50" i="41" s="1"/>
  <c r="G51" i="41" s="1"/>
  <c r="G52" i="41" s="1"/>
  <c r="H5" i="41"/>
  <c r="H50" i="41" s="1"/>
  <c r="H51" i="41" s="1"/>
  <c r="H52" i="41" s="1"/>
  <c r="I5" i="41"/>
  <c r="I50" i="41" s="1"/>
  <c r="I51" i="41" s="1"/>
  <c r="I52" i="41" s="1"/>
  <c r="J5" i="41"/>
  <c r="K5" i="41"/>
  <c r="K50" i="41"/>
  <c r="K51" i="41" s="1"/>
  <c r="K52" i="41" s="1"/>
  <c r="L5" i="41"/>
  <c r="L56" i="41" s="1"/>
  <c r="L57" i="41" s="1"/>
  <c r="M5" i="41"/>
  <c r="M56" i="41" s="1"/>
  <c r="M57" i="41" s="1"/>
  <c r="M50" i="41"/>
  <c r="M51" i="41"/>
  <c r="M52" i="41" s="1"/>
  <c r="N5" i="41"/>
  <c r="N56" i="41"/>
  <c r="N57" i="41" s="1"/>
  <c r="O5" i="41"/>
  <c r="O56" i="41" s="1"/>
  <c r="O57" i="41" s="1"/>
  <c r="P5" i="41"/>
  <c r="P56" i="41" s="1"/>
  <c r="P57" i="41" s="1"/>
  <c r="P50" i="41"/>
  <c r="P51" i="41"/>
  <c r="P52" i="41" s="1"/>
  <c r="Q5" i="41"/>
  <c r="Q56" i="41" s="1"/>
  <c r="Q57" i="41" s="1"/>
  <c r="Q50" i="41"/>
  <c r="Q51" i="41"/>
  <c r="Q52" i="41" s="1"/>
  <c r="R5" i="41"/>
  <c r="R56" i="41" s="1"/>
  <c r="R57" i="41" s="1"/>
  <c r="R50" i="41"/>
  <c r="R51" i="41"/>
  <c r="R52" i="41" s="1"/>
  <c r="S5" i="41"/>
  <c r="S56" i="41" s="1"/>
  <c r="S57" i="41" s="1"/>
  <c r="T5" i="41"/>
  <c r="T56" i="41" s="1"/>
  <c r="T57" i="41" s="1"/>
  <c r="T50" i="41"/>
  <c r="T51" i="41"/>
  <c r="T52" i="41"/>
  <c r="U5" i="41"/>
  <c r="U56" i="41" s="1"/>
  <c r="U57" i="41" s="1"/>
  <c r="U50" i="41"/>
  <c r="U51" i="41"/>
  <c r="U52" i="41" s="1"/>
  <c r="V5" i="41"/>
  <c r="V56" i="41"/>
  <c r="V57" i="41" s="1"/>
  <c r="W5" i="41"/>
  <c r="W56" i="41" s="1"/>
  <c r="W57" i="41" s="1"/>
  <c r="W50" i="41"/>
  <c r="W51" i="41"/>
  <c r="W52" i="41" s="1"/>
  <c r="X5" i="41"/>
  <c r="X56" i="41" s="1"/>
  <c r="X57" i="41" s="1"/>
  <c r="Y5" i="41"/>
  <c r="Y56" i="41" s="1"/>
  <c r="Y57" i="41" s="1"/>
  <c r="Z5" i="41"/>
  <c r="Z56" i="41" s="1"/>
  <c r="Z57" i="41" s="1"/>
  <c r="Z50" i="41"/>
  <c r="Z51" i="41"/>
  <c r="Z52" i="41" s="1"/>
  <c r="AA5" i="41"/>
  <c r="AA56" i="41" s="1"/>
  <c r="AA57" i="41" s="1"/>
  <c r="AB5" i="41"/>
  <c r="AB50" i="41"/>
  <c r="AB51" i="41"/>
  <c r="AB52" i="41" s="1"/>
  <c r="AC5" i="41"/>
  <c r="AC56" i="41" s="1"/>
  <c r="AC57" i="41" s="1"/>
  <c r="AD5" i="41"/>
  <c r="AD56" i="41" s="1"/>
  <c r="AD57" i="41" s="1"/>
  <c r="AD50" i="41"/>
  <c r="AD51" i="41"/>
  <c r="AD52" i="41" s="1"/>
  <c r="AE5" i="41"/>
  <c r="AE56" i="41" s="1"/>
  <c r="AE57" i="41" s="1"/>
  <c r="AF5" i="41"/>
  <c r="AG5" i="41"/>
  <c r="AG56" i="41" s="1"/>
  <c r="AG57" i="41" s="1"/>
  <c r="AH5" i="41"/>
  <c r="AH56" i="41" s="1"/>
  <c r="AH57" i="41" s="1"/>
  <c r="AI5" i="41"/>
  <c r="AI56" i="41" s="1"/>
  <c r="AI57" i="41" s="1"/>
  <c r="AJ5" i="41"/>
  <c r="AJ56" i="41"/>
  <c r="AJ57" i="41" s="1"/>
  <c r="AK5" i="41"/>
  <c r="AK56" i="41" s="1"/>
  <c r="AK57" i="41" s="1"/>
  <c r="AL5" i="41"/>
  <c r="AL56" i="41" s="1"/>
  <c r="AL57" i="41" s="1"/>
  <c r="AM5" i="41"/>
  <c r="AN5" i="41"/>
  <c r="AN56" i="41" s="1"/>
  <c r="AN57" i="41" s="1"/>
  <c r="AO5" i="41"/>
  <c r="AP5" i="41"/>
  <c r="AP56" i="41" s="1"/>
  <c r="AP57" i="41" s="1"/>
  <c r="AQ5" i="41"/>
  <c r="AQ56" i="41" s="1"/>
  <c r="AQ57" i="41" s="1"/>
  <c r="AR5" i="41"/>
  <c r="AR56" i="41"/>
  <c r="AR57" i="41" s="1"/>
  <c r="AS5" i="41"/>
  <c r="AS56" i="41" s="1"/>
  <c r="AS57" i="41" s="1"/>
  <c r="F5" i="41"/>
  <c r="F50" i="41" s="1"/>
  <c r="F51" i="41" s="1"/>
  <c r="F52" i="41" s="1"/>
  <c r="AQ96" i="42"/>
  <c r="AG96" i="42"/>
  <c r="AG95" i="42"/>
  <c r="AS54" i="42"/>
  <c r="AS55" i="42" s="1"/>
  <c r="AR54" i="42"/>
  <c r="AR55" i="42" s="1"/>
  <c r="AQ54" i="42"/>
  <c r="AQ55" i="42" s="1"/>
  <c r="AP54" i="42"/>
  <c r="AP55" i="42" s="1"/>
  <c r="AO54" i="42"/>
  <c r="AO55" i="42" s="1"/>
  <c r="AN54" i="42"/>
  <c r="AN55" i="42" s="1"/>
  <c r="AM54" i="42"/>
  <c r="AM55" i="42" s="1"/>
  <c r="AL54" i="42"/>
  <c r="AL55" i="42" s="1"/>
  <c r="AK54" i="42"/>
  <c r="AK55" i="42"/>
  <c r="AJ54" i="42"/>
  <c r="AJ55" i="42" s="1"/>
  <c r="AI54" i="42"/>
  <c r="AI55" i="42" s="1"/>
  <c r="AH54" i="42"/>
  <c r="AH55" i="42" s="1"/>
  <c r="AG54" i="42"/>
  <c r="AG55" i="42" s="1"/>
  <c r="AF54" i="42"/>
  <c r="AF55" i="42" s="1"/>
  <c r="AE54" i="42"/>
  <c r="AE55" i="42" s="1"/>
  <c r="AS53" i="42"/>
  <c r="AR53" i="42"/>
  <c r="AQ53" i="42"/>
  <c r="AP53" i="42"/>
  <c r="AO53" i="42"/>
  <c r="AN53" i="42"/>
  <c r="AM53" i="42"/>
  <c r="AL53" i="42"/>
  <c r="AK53" i="42"/>
  <c r="AJ53" i="42"/>
  <c r="AI53" i="42"/>
  <c r="AH53" i="42"/>
  <c r="AG53" i="42"/>
  <c r="AF53" i="42"/>
  <c r="AE53" i="42"/>
  <c r="AD53" i="42"/>
  <c r="AD54" i="42"/>
  <c r="AD55" i="42" s="1"/>
  <c r="AC53" i="42"/>
  <c r="AC54" i="42"/>
  <c r="AC55" i="42" s="1"/>
  <c r="AB53" i="42"/>
  <c r="AB54" i="42"/>
  <c r="AB55" i="42" s="1"/>
  <c r="AA53" i="42"/>
  <c r="AA54" i="42"/>
  <c r="AA55" i="42"/>
  <c r="Z53" i="42"/>
  <c r="Z54" i="42"/>
  <c r="Z55" i="42" s="1"/>
  <c r="Y53" i="42"/>
  <c r="Y54" i="42"/>
  <c r="Y55" i="42" s="1"/>
  <c r="X53" i="42"/>
  <c r="X54" i="42"/>
  <c r="X55" i="42" s="1"/>
  <c r="W53" i="42"/>
  <c r="W54" i="42"/>
  <c r="W55" i="42" s="1"/>
  <c r="V53" i="42"/>
  <c r="V54" i="42"/>
  <c r="V55" i="42" s="1"/>
  <c r="U53" i="42"/>
  <c r="U54" i="42"/>
  <c r="U55" i="42" s="1"/>
  <c r="T53" i="42"/>
  <c r="T54" i="42"/>
  <c r="T55" i="42" s="1"/>
  <c r="S53" i="42"/>
  <c r="S54" i="42"/>
  <c r="S55" i="42" s="1"/>
  <c r="R53" i="42"/>
  <c r="R54" i="42"/>
  <c r="R55" i="42" s="1"/>
  <c r="Q53" i="42"/>
  <c r="Q54" i="42"/>
  <c r="Q55" i="42" s="1"/>
  <c r="P53" i="42"/>
  <c r="P54" i="42"/>
  <c r="P55" i="42" s="1"/>
  <c r="O53" i="42"/>
  <c r="O54" i="42"/>
  <c r="O55" i="42" s="1"/>
  <c r="N53" i="42"/>
  <c r="N54" i="42"/>
  <c r="N55" i="42" s="1"/>
  <c r="M53" i="42"/>
  <c r="M54" i="42"/>
  <c r="M55" i="42" s="1"/>
  <c r="L53" i="42"/>
  <c r="L54" i="42"/>
  <c r="L55" i="42" s="1"/>
  <c r="K53" i="42"/>
  <c r="K54" i="42"/>
  <c r="K55" i="42" s="1"/>
  <c r="J53" i="42"/>
  <c r="J54" i="42" s="1"/>
  <c r="J55" i="42" s="1"/>
  <c r="I53" i="42"/>
  <c r="I54" i="42" s="1"/>
  <c r="I55" i="42" s="1"/>
  <c r="H53" i="42"/>
  <c r="H54" i="42" s="1"/>
  <c r="H55" i="42" s="1"/>
  <c r="G53" i="42"/>
  <c r="G54" i="42" s="1"/>
  <c r="G55" i="42" s="1"/>
  <c r="F53" i="42"/>
  <c r="F54" i="42" s="1"/>
  <c r="F55" i="42" s="1"/>
  <c r="AS51" i="42"/>
  <c r="AS52" i="42" s="1"/>
  <c r="AR51" i="42"/>
  <c r="AR52" i="42" s="1"/>
  <c r="AQ51" i="42"/>
  <c r="AQ52" i="42" s="1"/>
  <c r="AP51" i="42"/>
  <c r="AP52" i="42" s="1"/>
  <c r="AO51" i="42"/>
  <c r="AO52" i="42" s="1"/>
  <c r="AN51" i="42"/>
  <c r="AN52" i="42" s="1"/>
  <c r="AM51" i="42"/>
  <c r="AM52" i="42" s="1"/>
  <c r="AL51" i="42"/>
  <c r="AL52" i="42" s="1"/>
  <c r="AK51" i="42"/>
  <c r="AK52" i="42" s="1"/>
  <c r="AJ51" i="42"/>
  <c r="AJ52" i="42" s="1"/>
  <c r="AI51" i="42"/>
  <c r="AI52" i="42" s="1"/>
  <c r="AH51" i="42"/>
  <c r="AH52" i="42" s="1"/>
  <c r="AG51" i="42"/>
  <c r="AG52" i="42" s="1"/>
  <c r="AF51" i="42"/>
  <c r="AF52" i="42" s="1"/>
  <c r="AE51" i="42"/>
  <c r="AE52" i="42" s="1"/>
  <c r="AS50" i="42"/>
  <c r="AR50" i="42"/>
  <c r="AQ50" i="42"/>
  <c r="AP50" i="42"/>
  <c r="AO50" i="42"/>
  <c r="AN50" i="42"/>
  <c r="AM50" i="42"/>
  <c r="AL50" i="42"/>
  <c r="AK50" i="42"/>
  <c r="AJ50" i="42"/>
  <c r="AI50" i="42"/>
  <c r="AH50" i="42"/>
  <c r="AG50" i="42"/>
  <c r="AF50" i="42"/>
  <c r="AE50" i="42"/>
  <c r="AB50" i="42"/>
  <c r="AB51" i="42"/>
  <c r="AB52" i="42" s="1"/>
  <c r="X50" i="42"/>
  <c r="X51" i="42"/>
  <c r="X52" i="42" s="1"/>
  <c r="V50" i="42"/>
  <c r="V51" i="42"/>
  <c r="V52" i="42" s="1"/>
  <c r="Q50" i="42"/>
  <c r="Q51" i="42"/>
  <c r="Q52" i="42" s="1"/>
  <c r="P50" i="42"/>
  <c r="P51" i="42"/>
  <c r="P52" i="42" s="1"/>
  <c r="AS49" i="42"/>
  <c r="AR49" i="42"/>
  <c r="AQ49" i="42"/>
  <c r="AP49" i="42"/>
  <c r="AO49" i="42"/>
  <c r="AN49" i="42"/>
  <c r="AM49" i="42"/>
  <c r="AL49" i="42"/>
  <c r="AK49" i="42"/>
  <c r="AJ49" i="42"/>
  <c r="AI49" i="42"/>
  <c r="AH49" i="42"/>
  <c r="AG49" i="42"/>
  <c r="AF49" i="42"/>
  <c r="AE49" i="42"/>
  <c r="AD49" i="42"/>
  <c r="AC49" i="42"/>
  <c r="AB49" i="42"/>
  <c r="AA49" i="42"/>
  <c r="Z49" i="42"/>
  <c r="Y49" i="42"/>
  <c r="X49" i="42"/>
  <c r="W49" i="42"/>
  <c r="V49" i="42"/>
  <c r="U49" i="42"/>
  <c r="T49" i="42"/>
  <c r="S49" i="42"/>
  <c r="R49" i="42"/>
  <c r="Q49" i="42"/>
  <c r="P49" i="42"/>
  <c r="O49" i="42"/>
  <c r="N49" i="42"/>
  <c r="M49" i="42"/>
  <c r="L49" i="42"/>
  <c r="K49" i="42"/>
  <c r="J49" i="42"/>
  <c r="I49" i="42"/>
  <c r="H49" i="42"/>
  <c r="G49" i="42"/>
  <c r="F49" i="42"/>
  <c r="AS48" i="42"/>
  <c r="AR48" i="42"/>
  <c r="AQ48" i="42"/>
  <c r="AP48" i="42"/>
  <c r="AO48" i="42"/>
  <c r="AN48" i="42"/>
  <c r="AM48" i="42"/>
  <c r="AL48" i="42"/>
  <c r="AK48" i="42"/>
  <c r="AJ48" i="42"/>
  <c r="AI48" i="42"/>
  <c r="AH48" i="42"/>
  <c r="AG48" i="42"/>
  <c r="AF48" i="42"/>
  <c r="AE48" i="42"/>
  <c r="AD48" i="42"/>
  <c r="AC48" i="42"/>
  <c r="AB48" i="42"/>
  <c r="AA48" i="42"/>
  <c r="Z48" i="42"/>
  <c r="Y48" i="42"/>
  <c r="X48" i="42"/>
  <c r="W48" i="42"/>
  <c r="V48" i="42"/>
  <c r="U48" i="42"/>
  <c r="T48" i="42"/>
  <c r="S48" i="42"/>
  <c r="R48" i="42"/>
  <c r="Q48" i="42"/>
  <c r="P48" i="42"/>
  <c r="O48" i="42"/>
  <c r="N48" i="42"/>
  <c r="M48" i="42"/>
  <c r="L48" i="42"/>
  <c r="K48" i="42"/>
  <c r="J48" i="42"/>
  <c r="I48" i="42"/>
  <c r="H48" i="42"/>
  <c r="G48" i="42"/>
  <c r="F48" i="42"/>
  <c r="AT46" i="42"/>
  <c r="K46" i="45" s="1"/>
  <c r="P46" i="45" s="1"/>
  <c r="C46" i="42"/>
  <c r="B46" i="42"/>
  <c r="AT45" i="42"/>
  <c r="C45" i="42"/>
  <c r="B45" i="42"/>
  <c r="AT44" i="42"/>
  <c r="K44" i="45" s="1"/>
  <c r="C44" i="42"/>
  <c r="B44" i="42"/>
  <c r="AT43" i="42"/>
  <c r="C43" i="42"/>
  <c r="B43" i="42"/>
  <c r="AT42" i="42"/>
  <c r="C42" i="42"/>
  <c r="B42" i="42"/>
  <c r="AT41" i="42"/>
  <c r="K41" i="45" s="1"/>
  <c r="C41" i="42"/>
  <c r="B41" i="42"/>
  <c r="AT40" i="42"/>
  <c r="C40" i="42"/>
  <c r="B40" i="42"/>
  <c r="AT39" i="42"/>
  <c r="K39" i="45" s="1"/>
  <c r="C39" i="42"/>
  <c r="B39" i="42"/>
  <c r="AT38" i="42"/>
  <c r="K38" i="45" s="1"/>
  <c r="C38" i="42"/>
  <c r="B38" i="42"/>
  <c r="AT37" i="42"/>
  <c r="K37" i="45" s="1"/>
  <c r="C37" i="42"/>
  <c r="B37" i="42"/>
  <c r="AT36" i="42"/>
  <c r="K36" i="45" s="1"/>
  <c r="C36" i="42"/>
  <c r="B36" i="42"/>
  <c r="AT35" i="42"/>
  <c r="K35" i="45" s="1"/>
  <c r="C35" i="42"/>
  <c r="B35" i="42"/>
  <c r="AT34" i="42"/>
  <c r="K34" i="45" s="1"/>
  <c r="C34" i="42"/>
  <c r="B34" i="42"/>
  <c r="AT33" i="42"/>
  <c r="C33" i="42"/>
  <c r="B33" i="42"/>
  <c r="AT32" i="42"/>
  <c r="B32" i="42"/>
  <c r="AT31" i="42"/>
  <c r="K31" i="45" s="1"/>
  <c r="C31" i="42"/>
  <c r="B31" i="42"/>
  <c r="AT30" i="42"/>
  <c r="K30" i="45" s="1"/>
  <c r="C30" i="42"/>
  <c r="B30" i="42"/>
  <c r="AT29" i="42"/>
  <c r="K29" i="45" s="1"/>
  <c r="C29" i="42"/>
  <c r="B29" i="42"/>
  <c r="AT28" i="42"/>
  <c r="C28" i="42"/>
  <c r="B28" i="42"/>
  <c r="AT27" i="42"/>
  <c r="K27" i="45" s="1"/>
  <c r="C27" i="42"/>
  <c r="B27" i="42"/>
  <c r="AT26" i="42"/>
  <c r="C26" i="42"/>
  <c r="B26" i="42"/>
  <c r="AT25" i="42"/>
  <c r="K25" i="45" s="1"/>
  <c r="C25" i="42"/>
  <c r="B25" i="42"/>
  <c r="AT24" i="42"/>
  <c r="C24" i="42"/>
  <c r="B24" i="42"/>
  <c r="AT23" i="42"/>
  <c r="K23" i="45" s="1"/>
  <c r="C23" i="42"/>
  <c r="B23" i="42"/>
  <c r="AT22" i="42"/>
  <c r="K22" i="45" s="1"/>
  <c r="C22" i="42"/>
  <c r="B22" i="42"/>
  <c r="AT21" i="42"/>
  <c r="K21" i="45" s="1"/>
  <c r="C21" i="42"/>
  <c r="B21" i="42"/>
  <c r="AT20" i="42"/>
  <c r="C20" i="42"/>
  <c r="B20" i="42"/>
  <c r="AT19" i="42"/>
  <c r="K19" i="45" s="1"/>
  <c r="C19" i="42"/>
  <c r="B19" i="42"/>
  <c r="AT18" i="42"/>
  <c r="K18" i="45" s="1"/>
  <c r="C18" i="42"/>
  <c r="B18" i="42"/>
  <c r="AT17" i="42"/>
  <c r="K17" i="45" s="1"/>
  <c r="C17" i="42"/>
  <c r="B17" i="42"/>
  <c r="AT16" i="42"/>
  <c r="K16" i="45" s="1"/>
  <c r="C16" i="42"/>
  <c r="B16" i="42"/>
  <c r="AT15" i="42"/>
  <c r="K15" i="45" s="1"/>
  <c r="C15" i="42"/>
  <c r="B15" i="42"/>
  <c r="AT14" i="42"/>
  <c r="C14" i="42"/>
  <c r="B14" i="42"/>
  <c r="AT13" i="42"/>
  <c r="C13" i="42"/>
  <c r="B13" i="42"/>
  <c r="AT12" i="42"/>
  <c r="K12" i="45" s="1"/>
  <c r="C12" i="42"/>
  <c r="B12" i="42"/>
  <c r="AT11" i="42"/>
  <c r="K11" i="45" s="1"/>
  <c r="C11" i="42"/>
  <c r="B11" i="42"/>
  <c r="AT10" i="42"/>
  <c r="K10" i="45" s="1"/>
  <c r="C10" i="42"/>
  <c r="B10" i="42"/>
  <c r="AT9" i="42"/>
  <c r="K9" i="45" s="1"/>
  <c r="C9" i="42"/>
  <c r="B9" i="42"/>
  <c r="AT8" i="42"/>
  <c r="C8" i="42"/>
  <c r="B8" i="42"/>
  <c r="AT7" i="42"/>
  <c r="C7" i="42"/>
  <c r="B7" i="42"/>
  <c r="Y47" i="42"/>
  <c r="AN56" i="42"/>
  <c r="AN57" i="42" s="1"/>
  <c r="AL56" i="42"/>
  <c r="AL57" i="42" s="1"/>
  <c r="AC49" i="41"/>
  <c r="AQ96" i="41"/>
  <c r="AG96" i="41"/>
  <c r="AS54" i="41"/>
  <c r="AS55" i="41" s="1"/>
  <c r="AR54" i="41"/>
  <c r="AR55" i="41" s="1"/>
  <c r="AQ54" i="41"/>
  <c r="AQ55" i="41"/>
  <c r="AP54" i="41"/>
  <c r="AP55" i="41"/>
  <c r="AO54" i="41"/>
  <c r="AO55" i="41"/>
  <c r="AN54" i="41"/>
  <c r="AN55" i="41" s="1"/>
  <c r="AM54" i="41"/>
  <c r="AM55" i="41" s="1"/>
  <c r="AL54" i="41"/>
  <c r="AL55" i="41" s="1"/>
  <c r="AK54" i="41"/>
  <c r="AK55" i="41" s="1"/>
  <c r="AJ54" i="41"/>
  <c r="AJ55" i="41" s="1"/>
  <c r="AI54" i="41"/>
  <c r="AI55" i="41" s="1"/>
  <c r="AH54" i="41"/>
  <c r="AH55" i="41" s="1"/>
  <c r="AG54" i="41"/>
  <c r="AG55" i="41" s="1"/>
  <c r="AF54" i="41"/>
  <c r="AF55" i="41" s="1"/>
  <c r="AE54" i="41"/>
  <c r="AE55" i="41" s="1"/>
  <c r="AA54" i="41"/>
  <c r="AA55" i="41"/>
  <c r="AS53" i="41"/>
  <c r="AR53" i="41"/>
  <c r="AQ53" i="41"/>
  <c r="AP53" i="41"/>
  <c r="AO53" i="41"/>
  <c r="AN53" i="41"/>
  <c r="AM53" i="41"/>
  <c r="AL53" i="41"/>
  <c r="AK53" i="41"/>
  <c r="AJ53" i="41"/>
  <c r="AI53" i="41"/>
  <c r="AH53" i="41"/>
  <c r="AG53" i="41"/>
  <c r="AF53" i="41"/>
  <c r="AE53" i="41"/>
  <c r="AD53" i="41"/>
  <c r="AD54" i="41"/>
  <c r="AD55" i="41" s="1"/>
  <c r="AC53" i="41"/>
  <c r="AC54" i="41"/>
  <c r="AC55" i="41" s="1"/>
  <c r="AB53" i="41"/>
  <c r="AB54" i="41"/>
  <c r="AB55" i="41" s="1"/>
  <c r="AA53" i="41"/>
  <c r="Z53" i="41"/>
  <c r="Z54" i="41"/>
  <c r="Z55" i="41" s="1"/>
  <c r="Y53" i="41"/>
  <c r="Y54" i="41"/>
  <c r="Y55" i="41" s="1"/>
  <c r="X53" i="41"/>
  <c r="X54" i="41"/>
  <c r="X55" i="41"/>
  <c r="W53" i="41"/>
  <c r="W54" i="41"/>
  <c r="W55" i="41" s="1"/>
  <c r="V53" i="41"/>
  <c r="V54" i="41"/>
  <c r="V55" i="41" s="1"/>
  <c r="U53" i="41"/>
  <c r="U54" i="41"/>
  <c r="U55" i="41" s="1"/>
  <c r="T53" i="41"/>
  <c r="T54" i="41"/>
  <c r="T55" i="41" s="1"/>
  <c r="S53" i="41"/>
  <c r="S54" i="41"/>
  <c r="S55" i="41" s="1"/>
  <c r="R53" i="41"/>
  <c r="R54" i="41"/>
  <c r="R55" i="41"/>
  <c r="Q53" i="41"/>
  <c r="Q54" i="41"/>
  <c r="Q55" i="41" s="1"/>
  <c r="P53" i="41"/>
  <c r="P54" i="41"/>
  <c r="P55" i="41" s="1"/>
  <c r="O53" i="41"/>
  <c r="O54" i="41"/>
  <c r="O55" i="41" s="1"/>
  <c r="N53" i="41"/>
  <c r="N54" i="41"/>
  <c r="N55" i="41" s="1"/>
  <c r="M53" i="41"/>
  <c r="M54" i="41"/>
  <c r="M55" i="41" s="1"/>
  <c r="L53" i="41"/>
  <c r="L54" i="41"/>
  <c r="L55" i="41" s="1"/>
  <c r="K53" i="41"/>
  <c r="K54" i="41" s="1"/>
  <c r="K55" i="41" s="1"/>
  <c r="J53" i="41"/>
  <c r="J54" i="41" s="1"/>
  <c r="J55" i="41" s="1"/>
  <c r="I53" i="41"/>
  <c r="I54" i="41" s="1"/>
  <c r="I55" i="41" s="1"/>
  <c r="H53" i="41"/>
  <c r="H54" i="41" s="1"/>
  <c r="H55" i="41" s="1"/>
  <c r="G53" i="41"/>
  <c r="G54" i="41" s="1"/>
  <c r="G55" i="41" s="1"/>
  <c r="F53" i="41"/>
  <c r="F54" i="41" s="1"/>
  <c r="F55" i="41" s="1"/>
  <c r="AS51" i="41"/>
  <c r="AS52" i="41" s="1"/>
  <c r="AR51" i="41"/>
  <c r="AR52" i="41" s="1"/>
  <c r="AQ51" i="41"/>
  <c r="AQ52" i="41" s="1"/>
  <c r="AP51" i="41"/>
  <c r="AP52" i="41"/>
  <c r="AO51" i="41"/>
  <c r="AO52" i="41" s="1"/>
  <c r="AN51" i="41"/>
  <c r="AN52" i="41" s="1"/>
  <c r="AM51" i="41"/>
  <c r="AM52" i="41" s="1"/>
  <c r="AL51" i="41"/>
  <c r="AL52" i="41" s="1"/>
  <c r="AK51" i="41"/>
  <c r="AK52" i="41" s="1"/>
  <c r="AJ51" i="41"/>
  <c r="AJ52" i="41" s="1"/>
  <c r="AI51" i="41"/>
  <c r="AI52" i="41" s="1"/>
  <c r="AH51" i="41"/>
  <c r="AH52" i="41" s="1"/>
  <c r="AG51" i="41"/>
  <c r="AG52" i="41" s="1"/>
  <c r="AF51" i="41"/>
  <c r="AF52" i="41" s="1"/>
  <c r="AE51" i="41"/>
  <c r="AE52" i="41" s="1"/>
  <c r="AS50" i="41"/>
  <c r="AR50" i="41"/>
  <c r="AQ50" i="41"/>
  <c r="AP50" i="41"/>
  <c r="AO50" i="41"/>
  <c r="AN50" i="41"/>
  <c r="AM50" i="41"/>
  <c r="AL50" i="41"/>
  <c r="AK50" i="41"/>
  <c r="AJ50" i="41"/>
  <c r="AI50" i="41"/>
  <c r="AH50" i="41"/>
  <c r="AG50" i="41"/>
  <c r="AF50" i="41"/>
  <c r="AE50" i="41"/>
  <c r="AC50" i="41"/>
  <c r="AC51" i="41"/>
  <c r="AC52" i="41" s="1"/>
  <c r="Y50" i="41"/>
  <c r="Y51" i="41"/>
  <c r="Y52" i="41" s="1"/>
  <c r="O50" i="41"/>
  <c r="O51" i="41"/>
  <c r="O52" i="41" s="1"/>
  <c r="AS49" i="41"/>
  <c r="AR49" i="41"/>
  <c r="AQ49" i="41"/>
  <c r="AP49" i="41"/>
  <c r="AO49" i="41"/>
  <c r="AN49" i="41"/>
  <c r="AM49" i="41"/>
  <c r="AL49" i="41"/>
  <c r="AK49" i="41"/>
  <c r="AJ49" i="41"/>
  <c r="AI49" i="41"/>
  <c r="AH49" i="41"/>
  <c r="AG49" i="41"/>
  <c r="AF49" i="41"/>
  <c r="AE49" i="41"/>
  <c r="AD49" i="41"/>
  <c r="AB49" i="41"/>
  <c r="AA49" i="41"/>
  <c r="Z49" i="41"/>
  <c r="Y49" i="41"/>
  <c r="X49" i="41"/>
  <c r="W49" i="41"/>
  <c r="V49" i="41"/>
  <c r="U49" i="41"/>
  <c r="T49" i="41"/>
  <c r="S49" i="41"/>
  <c r="R49" i="41"/>
  <c r="Q49" i="41"/>
  <c r="P49" i="41"/>
  <c r="O49" i="41"/>
  <c r="N49" i="41"/>
  <c r="M49" i="41"/>
  <c r="L49" i="41"/>
  <c r="K49" i="41"/>
  <c r="K56" i="41" s="1"/>
  <c r="K57" i="41" s="1"/>
  <c r="J49" i="41"/>
  <c r="I49" i="41"/>
  <c r="H49" i="41"/>
  <c r="G49" i="41"/>
  <c r="F49" i="41"/>
  <c r="F56" i="41" s="1"/>
  <c r="F57" i="41" s="1"/>
  <c r="AS48" i="41"/>
  <c r="AR48" i="41"/>
  <c r="AQ48" i="41"/>
  <c r="AP48" i="41"/>
  <c r="AO48" i="41"/>
  <c r="AN48" i="41"/>
  <c r="AM48" i="41"/>
  <c r="AL48" i="41"/>
  <c r="AK48" i="41"/>
  <c r="AJ48" i="41"/>
  <c r="AI48" i="41"/>
  <c r="AH48" i="41"/>
  <c r="AG48" i="41"/>
  <c r="AF48" i="41"/>
  <c r="AE48" i="41"/>
  <c r="AD48" i="41"/>
  <c r="AC48" i="41"/>
  <c r="AB48" i="41"/>
  <c r="AA48" i="41"/>
  <c r="Z48" i="41"/>
  <c r="Y48" i="41"/>
  <c r="X48" i="41"/>
  <c r="W48" i="41"/>
  <c r="V48" i="41"/>
  <c r="U48" i="41"/>
  <c r="T48" i="41"/>
  <c r="S48" i="41"/>
  <c r="R48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AT46" i="41"/>
  <c r="J46" i="45" s="1"/>
  <c r="C46" i="41"/>
  <c r="B46" i="41"/>
  <c r="AT45" i="41"/>
  <c r="J45" i="45" s="1"/>
  <c r="C45" i="41"/>
  <c r="B45" i="41"/>
  <c r="AT44" i="41"/>
  <c r="C44" i="41"/>
  <c r="B44" i="41"/>
  <c r="AT43" i="41"/>
  <c r="C43" i="41"/>
  <c r="B43" i="41"/>
  <c r="AT42" i="41"/>
  <c r="J42" i="45" s="1"/>
  <c r="C42" i="41"/>
  <c r="B42" i="41"/>
  <c r="AT41" i="41"/>
  <c r="J41" i="45" s="1"/>
  <c r="C41" i="41"/>
  <c r="B41" i="41"/>
  <c r="AT40" i="41"/>
  <c r="C40" i="41"/>
  <c r="B40" i="41"/>
  <c r="AT39" i="41"/>
  <c r="J39" i="45" s="1"/>
  <c r="C39" i="41"/>
  <c r="B39" i="41"/>
  <c r="AT38" i="41"/>
  <c r="J38" i="45" s="1"/>
  <c r="C38" i="41"/>
  <c r="B38" i="41"/>
  <c r="AT37" i="41"/>
  <c r="C37" i="41"/>
  <c r="B37" i="41"/>
  <c r="AT36" i="41"/>
  <c r="J36" i="45" s="1"/>
  <c r="C36" i="41"/>
  <c r="B36" i="41"/>
  <c r="AT35" i="41"/>
  <c r="C35" i="41"/>
  <c r="B35" i="41"/>
  <c r="AT34" i="41"/>
  <c r="J34" i="45" s="1"/>
  <c r="C34" i="41"/>
  <c r="B34" i="41"/>
  <c r="AT33" i="41"/>
  <c r="J33" i="45" s="1"/>
  <c r="C33" i="41"/>
  <c r="B33" i="41"/>
  <c r="AT32" i="41"/>
  <c r="J32" i="45" s="1"/>
  <c r="C32" i="41"/>
  <c r="B32" i="41"/>
  <c r="AT31" i="41"/>
  <c r="J31" i="45" s="1"/>
  <c r="C31" i="41"/>
  <c r="B31" i="41"/>
  <c r="AT30" i="41"/>
  <c r="C30" i="41"/>
  <c r="B30" i="41"/>
  <c r="AT29" i="41"/>
  <c r="J29" i="45" s="1"/>
  <c r="C29" i="41"/>
  <c r="B29" i="41"/>
  <c r="AT28" i="41"/>
  <c r="C28" i="41"/>
  <c r="B28" i="41"/>
  <c r="AT27" i="41"/>
  <c r="C27" i="41"/>
  <c r="B27" i="41"/>
  <c r="AT26" i="41"/>
  <c r="C26" i="41"/>
  <c r="B26" i="41"/>
  <c r="AT25" i="41"/>
  <c r="J25" i="45" s="1"/>
  <c r="C25" i="41"/>
  <c r="B25" i="41"/>
  <c r="AT24" i="41"/>
  <c r="J24" i="45" s="1"/>
  <c r="C24" i="41"/>
  <c r="B24" i="41"/>
  <c r="AT23" i="41"/>
  <c r="C23" i="41"/>
  <c r="B23" i="41"/>
  <c r="AT22" i="41"/>
  <c r="J22" i="45" s="1"/>
  <c r="C22" i="41"/>
  <c r="B22" i="41"/>
  <c r="AT21" i="41"/>
  <c r="C21" i="41"/>
  <c r="B21" i="41"/>
  <c r="AT20" i="41"/>
  <c r="C20" i="41"/>
  <c r="B20" i="41"/>
  <c r="AT19" i="41"/>
  <c r="J19" i="45" s="1"/>
  <c r="C19" i="41"/>
  <c r="B19" i="41"/>
  <c r="AT18" i="41"/>
  <c r="J18" i="45" s="1"/>
  <c r="C18" i="41"/>
  <c r="B18" i="41"/>
  <c r="AT17" i="41"/>
  <c r="J17" i="45" s="1"/>
  <c r="C17" i="41"/>
  <c r="B17" i="41"/>
  <c r="AT16" i="41"/>
  <c r="J16" i="45" s="1"/>
  <c r="C16" i="41"/>
  <c r="B16" i="41"/>
  <c r="AT15" i="41"/>
  <c r="J15" i="45" s="1"/>
  <c r="C15" i="41"/>
  <c r="B15" i="41"/>
  <c r="AT14" i="41"/>
  <c r="C14" i="41"/>
  <c r="B14" i="41"/>
  <c r="AT13" i="41"/>
  <c r="J13" i="45" s="1"/>
  <c r="C13" i="41"/>
  <c r="B13" i="41"/>
  <c r="AT12" i="41"/>
  <c r="C12" i="41"/>
  <c r="B12" i="41"/>
  <c r="AT11" i="41"/>
  <c r="J11" i="45" s="1"/>
  <c r="C11" i="41"/>
  <c r="B11" i="41"/>
  <c r="AT10" i="41"/>
  <c r="J10" i="45" s="1"/>
  <c r="C10" i="41"/>
  <c r="B10" i="41"/>
  <c r="AT9" i="41"/>
  <c r="C9" i="41"/>
  <c r="B9" i="41"/>
  <c r="AT8" i="41"/>
  <c r="C8" i="41"/>
  <c r="B8" i="41"/>
  <c r="AT7" i="41"/>
  <c r="C7" i="41"/>
  <c r="B7" i="41"/>
  <c r="AM47" i="41"/>
  <c r="AJ47" i="41"/>
  <c r="AC47" i="41"/>
  <c r="AA47" i="41"/>
  <c r="S47" i="41"/>
  <c r="AO56" i="41"/>
  <c r="AO57" i="41" s="1"/>
  <c r="AM56" i="41"/>
  <c r="AM57" i="41" s="1"/>
  <c r="AF56" i="41"/>
  <c r="AF57" i="41" s="1"/>
  <c r="AU36" i="42"/>
  <c r="L50" i="42"/>
  <c r="L51" i="42"/>
  <c r="L52" i="42" s="1"/>
  <c r="K50" i="42"/>
  <c r="K51" i="42" s="1"/>
  <c r="K52" i="42" s="1"/>
  <c r="M50" i="42"/>
  <c r="M51" i="42"/>
  <c r="M52" i="42" s="1"/>
  <c r="L50" i="41"/>
  <c r="L51" i="41"/>
  <c r="L52" i="41" s="1"/>
  <c r="N50" i="41"/>
  <c r="N51" i="41"/>
  <c r="N52" i="41" s="1"/>
  <c r="C29" i="1"/>
  <c r="F5" i="1"/>
  <c r="F50" i="1" s="1"/>
  <c r="F51" i="1" s="1"/>
  <c r="F52" i="1" s="1"/>
  <c r="F49" i="1"/>
  <c r="AT46" i="1"/>
  <c r="I46" i="45" s="1"/>
  <c r="AT45" i="1"/>
  <c r="AT44" i="1"/>
  <c r="I44" i="45" s="1"/>
  <c r="AT43" i="1"/>
  <c r="I43" i="45" s="1"/>
  <c r="AT42" i="1"/>
  <c r="I42" i="45" s="1"/>
  <c r="P42" i="45" s="1"/>
  <c r="R42" i="45" s="1"/>
  <c r="AT41" i="1"/>
  <c r="I41" i="45" s="1"/>
  <c r="AT40" i="1"/>
  <c r="AT39" i="1"/>
  <c r="I39" i="45" s="1"/>
  <c r="AT38" i="1"/>
  <c r="AT37" i="1"/>
  <c r="I37" i="45" s="1"/>
  <c r="AT36" i="1"/>
  <c r="I36" i="45" s="1"/>
  <c r="P36" i="45" s="1"/>
  <c r="AT35" i="1"/>
  <c r="I35" i="45" s="1"/>
  <c r="AT34" i="1"/>
  <c r="AT33" i="1"/>
  <c r="I33" i="45" s="1"/>
  <c r="AT32" i="1"/>
  <c r="AT31" i="1"/>
  <c r="I31" i="45" s="1"/>
  <c r="AT30" i="1"/>
  <c r="I30" i="45" s="1"/>
  <c r="AT29" i="1"/>
  <c r="I29" i="45" s="1"/>
  <c r="AT28" i="1"/>
  <c r="I28" i="45" s="1"/>
  <c r="AT27" i="1"/>
  <c r="I27" i="45" s="1"/>
  <c r="AT26" i="1"/>
  <c r="AT25" i="1"/>
  <c r="AT24" i="1"/>
  <c r="I24" i="45" s="1"/>
  <c r="AT23" i="1"/>
  <c r="I23" i="45" s="1"/>
  <c r="AT22" i="1"/>
  <c r="I22" i="45" s="1"/>
  <c r="AT21" i="1"/>
  <c r="I21" i="45" s="1"/>
  <c r="AT20" i="1"/>
  <c r="AT19" i="1"/>
  <c r="AT18" i="1"/>
  <c r="AT17" i="1"/>
  <c r="I17" i="45" s="1"/>
  <c r="AT16" i="1"/>
  <c r="AT15" i="1"/>
  <c r="I15" i="45" s="1"/>
  <c r="AT14" i="1"/>
  <c r="I14" i="45" s="1"/>
  <c r="AT13" i="1"/>
  <c r="AT12" i="1"/>
  <c r="AT11" i="1"/>
  <c r="I11" i="45" s="1"/>
  <c r="P11" i="45" s="1"/>
  <c r="AT9" i="1"/>
  <c r="I9" i="45" s="1"/>
  <c r="AT8" i="1"/>
  <c r="I8" i="45" s="1"/>
  <c r="AT10" i="1"/>
  <c r="I10" i="45" s="1"/>
  <c r="AT7" i="1"/>
  <c r="H5" i="1"/>
  <c r="H50" i="1"/>
  <c r="H51" i="1" s="1"/>
  <c r="H52" i="1" s="1"/>
  <c r="H49" i="1"/>
  <c r="G5" i="1"/>
  <c r="G50" i="1" s="1"/>
  <c r="G51" i="1" s="1"/>
  <c r="G52" i="1" s="1"/>
  <c r="G49" i="1"/>
  <c r="I5" i="1"/>
  <c r="I50" i="1" s="1"/>
  <c r="I51" i="1" s="1"/>
  <c r="I52" i="1" s="1"/>
  <c r="I49" i="1"/>
  <c r="J5" i="1"/>
  <c r="J50" i="1" s="1"/>
  <c r="J51" i="1" s="1"/>
  <c r="J52" i="1" s="1"/>
  <c r="J49" i="1"/>
  <c r="K5" i="1"/>
  <c r="K50" i="1" s="1"/>
  <c r="K51" i="1" s="1"/>
  <c r="K52" i="1" s="1"/>
  <c r="K49" i="1"/>
  <c r="L5" i="1"/>
  <c r="L49" i="1"/>
  <c r="M5" i="1"/>
  <c r="M50" i="1" s="1"/>
  <c r="M51" i="1" s="1"/>
  <c r="M52" i="1" s="1"/>
  <c r="M49" i="1"/>
  <c r="N5" i="1"/>
  <c r="N50" i="1"/>
  <c r="N51" i="1" s="1"/>
  <c r="N52" i="1" s="1"/>
  <c r="O5" i="1"/>
  <c r="P5" i="1"/>
  <c r="P56" i="1" s="1"/>
  <c r="P57" i="1" s="1"/>
  <c r="P50" i="1"/>
  <c r="P51" i="1"/>
  <c r="P52" i="1" s="1"/>
  <c r="Q5" i="1"/>
  <c r="Q56" i="1" s="1"/>
  <c r="Q57" i="1" s="1"/>
  <c r="R5" i="1"/>
  <c r="R56" i="1" s="1"/>
  <c r="R57" i="1" s="1"/>
  <c r="R50" i="1"/>
  <c r="R51" i="1"/>
  <c r="R52" i="1" s="1"/>
  <c r="S5" i="1"/>
  <c r="S56" i="1"/>
  <c r="S57" i="1" s="1"/>
  <c r="S50" i="1"/>
  <c r="S51" i="1"/>
  <c r="S52" i="1" s="1"/>
  <c r="T5" i="1"/>
  <c r="T56" i="1" s="1"/>
  <c r="T57" i="1" s="1"/>
  <c r="T50" i="1"/>
  <c r="T51" i="1"/>
  <c r="T52" i="1" s="1"/>
  <c r="U5" i="1"/>
  <c r="U56" i="1" s="1"/>
  <c r="U57" i="1" s="1"/>
  <c r="U50" i="1"/>
  <c r="U51" i="1"/>
  <c r="U52" i="1" s="1"/>
  <c r="V5" i="1"/>
  <c r="V56" i="1" s="1"/>
  <c r="V57" i="1" s="1"/>
  <c r="V50" i="1"/>
  <c r="V51" i="1"/>
  <c r="V52" i="1" s="1"/>
  <c r="W5" i="1"/>
  <c r="W56" i="1" s="1"/>
  <c r="W57" i="1" s="1"/>
  <c r="E37" i="6"/>
  <c r="A40" i="45" s="1"/>
  <c r="A8" i="41"/>
  <c r="A9" i="1"/>
  <c r="A11" i="42"/>
  <c r="A13" i="42"/>
  <c r="A14" i="41"/>
  <c r="A16" i="1"/>
  <c r="A17" i="1"/>
  <c r="A18" i="41"/>
  <c r="A21" i="1"/>
  <c r="A22" i="1"/>
  <c r="A23" i="42"/>
  <c r="A24" i="1"/>
  <c r="A26" i="42"/>
  <c r="A28" i="1"/>
  <c r="A28" i="42"/>
  <c r="A29" i="1"/>
  <c r="E27" i="6"/>
  <c r="E28" i="6"/>
  <c r="A31" i="45" s="1"/>
  <c r="E29" i="6"/>
  <c r="E30" i="6"/>
  <c r="E31" i="6"/>
  <c r="E32" i="6"/>
  <c r="E33" i="6"/>
  <c r="E34" i="6"/>
  <c r="E35" i="6"/>
  <c r="E36" i="6"/>
  <c r="A39" i="41" s="1"/>
  <c r="E38" i="6"/>
  <c r="E39" i="6"/>
  <c r="A42" i="45" s="1"/>
  <c r="E40" i="6"/>
  <c r="A43" i="45" s="1"/>
  <c r="E41" i="6"/>
  <c r="A44" i="45" s="1"/>
  <c r="E42" i="6"/>
  <c r="A45" i="45" s="1"/>
  <c r="E43" i="6"/>
  <c r="A7" i="1"/>
  <c r="B7" i="1"/>
  <c r="X5" i="1"/>
  <c r="X56" i="1" s="1"/>
  <c r="X57" i="1" s="1"/>
  <c r="X50" i="1"/>
  <c r="X51" i="1"/>
  <c r="X52" i="1" s="1"/>
  <c r="Y5" i="1"/>
  <c r="Y56" i="1" s="1"/>
  <c r="Y57" i="1" s="1"/>
  <c r="Y50" i="1"/>
  <c r="Y51" i="1"/>
  <c r="Y52" i="1" s="1"/>
  <c r="Z5" i="1"/>
  <c r="Z56" i="1" s="1"/>
  <c r="Z57" i="1" s="1"/>
  <c r="Z50" i="1"/>
  <c r="Z51" i="1"/>
  <c r="Z52" i="1" s="1"/>
  <c r="AA5" i="1"/>
  <c r="AA56" i="1" s="1"/>
  <c r="AA57" i="1" s="1"/>
  <c r="AB5" i="1"/>
  <c r="AB56" i="1" s="1"/>
  <c r="AB57" i="1" s="1"/>
  <c r="AB50" i="1"/>
  <c r="AB51" i="1"/>
  <c r="AB52" i="1" s="1"/>
  <c r="AC5" i="1"/>
  <c r="AD5" i="1"/>
  <c r="AD56" i="1" s="1"/>
  <c r="AD57" i="1" s="1"/>
  <c r="AE5" i="1"/>
  <c r="AE56" i="1" s="1"/>
  <c r="AE57" i="1" s="1"/>
  <c r="AF5" i="1"/>
  <c r="AF56" i="1" s="1"/>
  <c r="AF57" i="1" s="1"/>
  <c r="AG5" i="1"/>
  <c r="AG56" i="1"/>
  <c r="AG57" i="1" s="1"/>
  <c r="AH5" i="1"/>
  <c r="AH56" i="1" s="1"/>
  <c r="AH57" i="1" s="1"/>
  <c r="AI5" i="1"/>
  <c r="AI56" i="1" s="1"/>
  <c r="AI57" i="1" s="1"/>
  <c r="AJ5" i="1"/>
  <c r="AJ56" i="1" s="1"/>
  <c r="AJ57" i="1" s="1"/>
  <c r="AK5" i="1"/>
  <c r="AK56" i="1" s="1"/>
  <c r="AK57" i="1" s="1"/>
  <c r="AL5" i="1"/>
  <c r="AL56" i="1" s="1"/>
  <c r="AL57" i="1" s="1"/>
  <c r="AM5" i="1"/>
  <c r="AM56" i="1" s="1"/>
  <c r="AM57" i="1" s="1"/>
  <c r="AN5" i="1"/>
  <c r="AN56" i="1" s="1"/>
  <c r="AN57" i="1" s="1"/>
  <c r="AO5" i="1"/>
  <c r="AO56" i="1" s="1"/>
  <c r="AO57" i="1" s="1"/>
  <c r="AP5" i="1"/>
  <c r="AP56" i="1" s="1"/>
  <c r="AP57" i="1" s="1"/>
  <c r="AQ5" i="1"/>
  <c r="AQ56" i="1" s="1"/>
  <c r="AQ57" i="1" s="1"/>
  <c r="AR5" i="1"/>
  <c r="AR56" i="1" s="1"/>
  <c r="AR57" i="1" s="1"/>
  <c r="AS5" i="1"/>
  <c r="AS56" i="1" s="1"/>
  <c r="AS57" i="1" s="1"/>
  <c r="G6" i="1"/>
  <c r="G47" i="1" s="1"/>
  <c r="H6" i="1"/>
  <c r="H47" i="1" s="1"/>
  <c r="I6" i="1"/>
  <c r="I47" i="1" s="1"/>
  <c r="J6" i="1"/>
  <c r="J47" i="1" s="1"/>
  <c r="K6" i="1"/>
  <c r="K47" i="1" s="1"/>
  <c r="L6" i="1"/>
  <c r="L47" i="1" s="1"/>
  <c r="M6" i="1"/>
  <c r="M47" i="1" s="1"/>
  <c r="N6" i="1"/>
  <c r="N47" i="1" s="1"/>
  <c r="O6" i="1"/>
  <c r="O47" i="1" s="1"/>
  <c r="P6" i="1"/>
  <c r="P47" i="1" s="1"/>
  <c r="Q6" i="1"/>
  <c r="Q47" i="1" s="1"/>
  <c r="R6" i="1"/>
  <c r="R47" i="1" s="1"/>
  <c r="S6" i="1"/>
  <c r="S47" i="1" s="1"/>
  <c r="T6" i="1"/>
  <c r="T47" i="1" s="1"/>
  <c r="U6" i="1"/>
  <c r="U47" i="1" s="1"/>
  <c r="V6" i="1"/>
  <c r="V47" i="1" s="1"/>
  <c r="W6" i="1"/>
  <c r="W47" i="1" s="1"/>
  <c r="X6" i="1"/>
  <c r="X47" i="1" s="1"/>
  <c r="Y6" i="1"/>
  <c r="Y47" i="1" s="1"/>
  <c r="Z6" i="1"/>
  <c r="Z47" i="1" s="1"/>
  <c r="AA6" i="1"/>
  <c r="AA47" i="1" s="1"/>
  <c r="AB6" i="1"/>
  <c r="AB47" i="1" s="1"/>
  <c r="AC6" i="1"/>
  <c r="AC47" i="1" s="1"/>
  <c r="AD6" i="1"/>
  <c r="AD47" i="1" s="1"/>
  <c r="AE6" i="1"/>
  <c r="AE47" i="1" s="1"/>
  <c r="AF6" i="1"/>
  <c r="AF47" i="1" s="1"/>
  <c r="AG6" i="1"/>
  <c r="AG47" i="1" s="1"/>
  <c r="AH6" i="1"/>
  <c r="AH47" i="1" s="1"/>
  <c r="AI6" i="1"/>
  <c r="AI47" i="1" s="1"/>
  <c r="AJ6" i="1"/>
  <c r="AJ47" i="1" s="1"/>
  <c r="AK6" i="1"/>
  <c r="AK47" i="1" s="1"/>
  <c r="AL6" i="1"/>
  <c r="AL47" i="1" s="1"/>
  <c r="AM6" i="1"/>
  <c r="AM47" i="1" s="1"/>
  <c r="AN6" i="1"/>
  <c r="AN47" i="1" s="1"/>
  <c r="AO6" i="1"/>
  <c r="AO47" i="1" s="1"/>
  <c r="AP6" i="1"/>
  <c r="AP47" i="1" s="1"/>
  <c r="AQ6" i="1"/>
  <c r="AQ47" i="1" s="1"/>
  <c r="AR6" i="1"/>
  <c r="AR47" i="1" s="1"/>
  <c r="AS6" i="1"/>
  <c r="AS47" i="1" s="1"/>
  <c r="F6" i="1"/>
  <c r="F47" i="1" s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Q95" i="1"/>
  <c r="AG95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B28" i="1"/>
  <c r="W50" i="1"/>
  <c r="W51" i="1"/>
  <c r="W52" i="1" s="1"/>
  <c r="AD50" i="1"/>
  <c r="AD51" i="1"/>
  <c r="AD52" i="1"/>
  <c r="AE50" i="1"/>
  <c r="AE51" i="1"/>
  <c r="AE52" i="1" s="1"/>
  <c r="AF50" i="1"/>
  <c r="AF51" i="1"/>
  <c r="AF52" i="1" s="1"/>
  <c r="AG50" i="1"/>
  <c r="AG51" i="1"/>
  <c r="AG52" i="1" s="1"/>
  <c r="AH50" i="1"/>
  <c r="AH51" i="1"/>
  <c r="AH52" i="1" s="1"/>
  <c r="AI50" i="1"/>
  <c r="AI51" i="1"/>
  <c r="AI52" i="1" s="1"/>
  <c r="AJ50" i="1"/>
  <c r="AJ51" i="1"/>
  <c r="AJ52" i="1" s="1"/>
  <c r="AK50" i="1"/>
  <c r="AK51" i="1"/>
  <c r="AK52" i="1" s="1"/>
  <c r="AL50" i="1"/>
  <c r="AL51" i="1"/>
  <c r="AL52" i="1" s="1"/>
  <c r="AM50" i="1"/>
  <c r="AM51" i="1"/>
  <c r="AM52" i="1" s="1"/>
  <c r="AN50" i="1"/>
  <c r="AN51" i="1"/>
  <c r="AN52" i="1" s="1"/>
  <c r="AO50" i="1"/>
  <c r="AO51" i="1"/>
  <c r="AO52" i="1" s="1"/>
  <c r="AP50" i="1"/>
  <c r="AP51" i="1"/>
  <c r="AP52" i="1" s="1"/>
  <c r="AQ50" i="1"/>
  <c r="AQ51" i="1"/>
  <c r="AQ52" i="1" s="1"/>
  <c r="AR50" i="1"/>
  <c r="AR51" i="1"/>
  <c r="AR52" i="1" s="1"/>
  <c r="AS50" i="1"/>
  <c r="AS51" i="1"/>
  <c r="AS52" i="1" s="1"/>
  <c r="G53" i="1"/>
  <c r="G54" i="1" s="1"/>
  <c r="G55" i="1" s="1"/>
  <c r="H53" i="1"/>
  <c r="H54" i="1" s="1"/>
  <c r="H55" i="1" s="1"/>
  <c r="I53" i="1"/>
  <c r="I54" i="1" s="1"/>
  <c r="I55" i="1" s="1"/>
  <c r="J53" i="1"/>
  <c r="J54" i="1" s="1"/>
  <c r="J55" i="1" s="1"/>
  <c r="K53" i="1"/>
  <c r="K54" i="1" s="1"/>
  <c r="K55" i="1" s="1"/>
  <c r="L53" i="1"/>
  <c r="L54" i="1" s="1"/>
  <c r="L55" i="1" s="1"/>
  <c r="M53" i="1"/>
  <c r="M54" i="1" s="1"/>
  <c r="M55" i="1" s="1"/>
  <c r="N53" i="1"/>
  <c r="N54" i="1" s="1"/>
  <c r="N55" i="1" s="1"/>
  <c r="O53" i="1"/>
  <c r="O54" i="1" s="1"/>
  <c r="O55" i="1" s="1"/>
  <c r="P53" i="1"/>
  <c r="P54" i="1"/>
  <c r="P55" i="1" s="1"/>
  <c r="Q53" i="1"/>
  <c r="Q54" i="1"/>
  <c r="Q55" i="1" s="1"/>
  <c r="R53" i="1"/>
  <c r="R54" i="1"/>
  <c r="R55" i="1" s="1"/>
  <c r="S53" i="1"/>
  <c r="S54" i="1"/>
  <c r="S55" i="1" s="1"/>
  <c r="T53" i="1"/>
  <c r="T54" i="1"/>
  <c r="T55" i="1" s="1"/>
  <c r="U53" i="1"/>
  <c r="U54" i="1"/>
  <c r="U55" i="1"/>
  <c r="V53" i="1"/>
  <c r="V54" i="1"/>
  <c r="V55" i="1" s="1"/>
  <c r="W53" i="1"/>
  <c r="W54" i="1"/>
  <c r="W55" i="1" s="1"/>
  <c r="X53" i="1"/>
  <c r="X54" i="1"/>
  <c r="X55" i="1" s="1"/>
  <c r="Y53" i="1"/>
  <c r="Y54" i="1"/>
  <c r="Y55" i="1" s="1"/>
  <c r="Z53" i="1"/>
  <c r="Z54" i="1"/>
  <c r="Z55" i="1" s="1"/>
  <c r="AA53" i="1"/>
  <c r="AA54" i="1"/>
  <c r="AA55" i="1" s="1"/>
  <c r="AB53" i="1"/>
  <c r="AB54" i="1"/>
  <c r="AB55" i="1" s="1"/>
  <c r="AC53" i="1"/>
  <c r="AC54" i="1"/>
  <c r="AC55" i="1" s="1"/>
  <c r="AD53" i="1"/>
  <c r="AD54" i="1"/>
  <c r="AD55" i="1" s="1"/>
  <c r="AE53" i="1"/>
  <c r="AE54" i="1"/>
  <c r="AE55" i="1" s="1"/>
  <c r="AF53" i="1"/>
  <c r="AF54" i="1"/>
  <c r="AF55" i="1"/>
  <c r="AG53" i="1"/>
  <c r="AG54" i="1"/>
  <c r="AG55" i="1" s="1"/>
  <c r="AH53" i="1"/>
  <c r="AH54" i="1"/>
  <c r="AH55" i="1" s="1"/>
  <c r="AI53" i="1"/>
  <c r="AI54" i="1"/>
  <c r="AI55" i="1" s="1"/>
  <c r="AJ53" i="1"/>
  <c r="AJ54" i="1"/>
  <c r="AJ55" i="1" s="1"/>
  <c r="AK53" i="1"/>
  <c r="AK54" i="1"/>
  <c r="AK55" i="1"/>
  <c r="AL53" i="1"/>
  <c r="AL54" i="1"/>
  <c r="AL55" i="1" s="1"/>
  <c r="AM53" i="1"/>
  <c r="AM54" i="1"/>
  <c r="AM55" i="1" s="1"/>
  <c r="AN53" i="1"/>
  <c r="AN54" i="1"/>
  <c r="AN55" i="1"/>
  <c r="AO53" i="1"/>
  <c r="AO54" i="1"/>
  <c r="AO55" i="1" s="1"/>
  <c r="AP53" i="1"/>
  <c r="AP54" i="1"/>
  <c r="AP55" i="1" s="1"/>
  <c r="AQ53" i="1"/>
  <c r="AQ54" i="1"/>
  <c r="AQ55" i="1" s="1"/>
  <c r="AR53" i="1"/>
  <c r="AR54" i="1"/>
  <c r="AR55" i="1" s="1"/>
  <c r="AS53" i="1"/>
  <c r="AS54" i="1"/>
  <c r="AS55" i="1" s="1"/>
  <c r="F53" i="1"/>
  <c r="F54" i="1" s="1"/>
  <c r="F55" i="1" s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S9" i="7"/>
  <c r="AS14" i="7"/>
  <c r="A10" i="1"/>
  <c r="A13" i="1"/>
  <c r="AS19" i="7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B16" i="1"/>
  <c r="B17" i="1"/>
  <c r="B18" i="1"/>
  <c r="B19" i="1"/>
  <c r="B20" i="1"/>
  <c r="B21" i="1"/>
  <c r="B22" i="1"/>
  <c r="B23" i="1"/>
  <c r="B24" i="1"/>
  <c r="B25" i="1"/>
  <c r="B26" i="1"/>
  <c r="B27" i="1"/>
  <c r="B8" i="1"/>
  <c r="B9" i="1"/>
  <c r="B10" i="1"/>
  <c r="B11" i="1"/>
  <c r="B12" i="1"/>
  <c r="B13" i="1"/>
  <c r="B14" i="1"/>
  <c r="B15" i="1"/>
  <c r="A19" i="41"/>
  <c r="A42" i="41"/>
  <c r="A24" i="42"/>
  <c r="A10" i="42"/>
  <c r="A10" i="41"/>
  <c r="AU41" i="1"/>
  <c r="A9" i="41"/>
  <c r="A18" i="42"/>
  <c r="O50" i="1"/>
  <c r="O51" i="1" s="1"/>
  <c r="O52" i="1" s="1"/>
  <c r="A15" i="41"/>
  <c r="A16" i="41"/>
  <c r="A25" i="41"/>
  <c r="A20" i="41"/>
  <c r="A23" i="1"/>
  <c r="A40" i="1"/>
  <c r="L50" i="1"/>
  <c r="L51" i="1" s="1"/>
  <c r="L52" i="1" s="1"/>
  <c r="AU15" i="42"/>
  <c r="X50" i="41"/>
  <c r="X51" i="41"/>
  <c r="X52" i="41" s="1"/>
  <c r="AB56" i="41"/>
  <c r="AB57" i="41" s="1"/>
  <c r="A36" i="41"/>
  <c r="A36" i="42"/>
  <c r="A23" i="41"/>
  <c r="A26" i="1"/>
  <c r="A12" i="1"/>
  <c r="A8" i="1"/>
  <c r="A12" i="41"/>
  <c r="A12" i="42"/>
  <c r="A16" i="42"/>
  <c r="A7" i="42"/>
  <c r="A27" i="41"/>
  <c r="A25" i="42"/>
  <c r="A27" i="1"/>
  <c r="A8" i="42"/>
  <c r="A29" i="41"/>
  <c r="A29" i="42"/>
  <c r="A7" i="41"/>
  <c r="A27" i="42"/>
  <c r="A22" i="42"/>
  <c r="A25" i="1"/>
  <c r="AU18" i="42"/>
  <c r="N50" i="42"/>
  <c r="N51" i="42"/>
  <c r="N52" i="42" s="1"/>
  <c r="AC50" i="42"/>
  <c r="AC51" i="42"/>
  <c r="AC52" i="42" s="1"/>
  <c r="T50" i="42"/>
  <c r="T51" i="42"/>
  <c r="T52" i="42" s="1"/>
  <c r="AA56" i="42"/>
  <c r="AA57" i="42" s="1"/>
  <c r="AA50" i="41"/>
  <c r="AA51" i="41"/>
  <c r="AA52" i="41" s="1"/>
  <c r="A24" i="41"/>
  <c r="A9" i="42"/>
  <c r="A17" i="41"/>
  <c r="A17" i="42"/>
  <c r="A15" i="42"/>
  <c r="A15" i="1"/>
  <c r="S50" i="41"/>
  <c r="S51" i="41"/>
  <c r="S52" i="41" s="1"/>
  <c r="A38" i="42"/>
  <c r="Q50" i="1"/>
  <c r="Q51" i="1"/>
  <c r="Q52" i="1" s="1"/>
  <c r="AU25" i="42"/>
  <c r="R50" i="42"/>
  <c r="R51" i="42"/>
  <c r="R52" i="42" s="1"/>
  <c r="A20" i="1"/>
  <c r="A20" i="42"/>
  <c r="Y50" i="42"/>
  <c r="Y51" i="42"/>
  <c r="Y52" i="42" s="1"/>
  <c r="A26" i="41"/>
  <c r="AC56" i="1"/>
  <c r="AC57" i="1" s="1"/>
  <c r="AC50" i="1"/>
  <c r="AC51" i="1"/>
  <c r="AC52" i="1" s="1"/>
  <c r="AA50" i="1"/>
  <c r="AA51" i="1"/>
  <c r="AA52" i="1" s="1"/>
  <c r="V50" i="41"/>
  <c r="V51" i="41"/>
  <c r="V52" i="41" s="1"/>
  <c r="W50" i="42"/>
  <c r="W51" i="42"/>
  <c r="W52" i="42" s="1"/>
  <c r="O50" i="42"/>
  <c r="O51" i="42"/>
  <c r="O52" i="42" s="1"/>
  <c r="J50" i="41"/>
  <c r="J51" i="41" s="1"/>
  <c r="J52" i="41" s="1"/>
  <c r="AU42" i="41"/>
  <c r="AU18" i="41"/>
  <c r="AU10" i="41"/>
  <c r="AU29" i="1"/>
  <c r="AU28" i="1"/>
  <c r="A14" i="1"/>
  <c r="A18" i="1"/>
  <c r="A19" i="42"/>
  <c r="A11" i="41"/>
  <c r="A14" i="42"/>
  <c r="A11" i="1"/>
  <c r="A22" i="41"/>
  <c r="A21" i="41"/>
  <c r="A21" i="42"/>
  <c r="A28" i="41"/>
  <c r="A13" i="41"/>
  <c r="A19" i="1"/>
  <c r="A41" i="42" l="1"/>
  <c r="A41" i="45"/>
  <c r="A37" i="41"/>
  <c r="A37" i="45"/>
  <c r="R11" i="45"/>
  <c r="Q11" i="45"/>
  <c r="S11" i="45"/>
  <c r="AU19" i="1"/>
  <c r="I19" i="45"/>
  <c r="AU9" i="41"/>
  <c r="J9" i="45"/>
  <c r="P16" i="45"/>
  <c r="R16" i="45" s="1"/>
  <c r="P39" i="45"/>
  <c r="A37" i="1"/>
  <c r="A36" i="1"/>
  <c r="A36" i="45"/>
  <c r="AU12" i="1"/>
  <c r="I12" i="45"/>
  <c r="AU20" i="1"/>
  <c r="I20" i="45"/>
  <c r="R36" i="45"/>
  <c r="Q36" i="45"/>
  <c r="S36" i="45"/>
  <c r="AU40" i="1"/>
  <c r="I40" i="45"/>
  <c r="AU12" i="41"/>
  <c r="J12" i="45"/>
  <c r="AU20" i="41"/>
  <c r="J20" i="45"/>
  <c r="AU40" i="41"/>
  <c r="J40" i="45"/>
  <c r="P15" i="45"/>
  <c r="R15" i="45" s="1"/>
  <c r="AU31" i="42"/>
  <c r="AU36" i="41"/>
  <c r="A46" i="1"/>
  <c r="A46" i="45"/>
  <c r="A39" i="42"/>
  <c r="A39" i="45"/>
  <c r="A35" i="41"/>
  <c r="A35" i="45"/>
  <c r="AU13" i="1"/>
  <c r="I13" i="45"/>
  <c r="P13" i="45" s="1"/>
  <c r="AU25" i="1"/>
  <c r="I25" i="45"/>
  <c r="P25" i="45" s="1"/>
  <c r="P41" i="45"/>
  <c r="AU45" i="1"/>
  <c r="I45" i="45"/>
  <c r="J7" i="45"/>
  <c r="AU23" i="41"/>
  <c r="J23" i="45"/>
  <c r="P23" i="45" s="1"/>
  <c r="AU27" i="41"/>
  <c r="J27" i="45"/>
  <c r="P27" i="45" s="1"/>
  <c r="AU35" i="41"/>
  <c r="J35" i="45"/>
  <c r="P35" i="45" s="1"/>
  <c r="AU43" i="41"/>
  <c r="J43" i="45"/>
  <c r="P10" i="45"/>
  <c r="P18" i="45"/>
  <c r="R18" i="45" s="1"/>
  <c r="P22" i="45"/>
  <c r="R22" i="45" s="1"/>
  <c r="Q42" i="45"/>
  <c r="A33" i="1"/>
  <c r="A33" i="45"/>
  <c r="I7" i="45"/>
  <c r="AU21" i="41"/>
  <c r="J21" i="45"/>
  <c r="AU37" i="41"/>
  <c r="J37" i="45"/>
  <c r="P37" i="45" s="1"/>
  <c r="P12" i="45"/>
  <c r="R12" i="45" s="1"/>
  <c r="A40" i="42"/>
  <c r="A32" i="1"/>
  <c r="A32" i="45"/>
  <c r="AU16" i="1"/>
  <c r="I16" i="45"/>
  <c r="AU32" i="1"/>
  <c r="I32" i="45"/>
  <c r="P32" i="45" s="1"/>
  <c r="AU8" i="41"/>
  <c r="J8" i="45"/>
  <c r="AU28" i="41"/>
  <c r="J28" i="45"/>
  <c r="AU44" i="41"/>
  <c r="J44" i="45"/>
  <c r="K7" i="45"/>
  <c r="P7" i="45" s="1"/>
  <c r="R7" i="45" s="1"/>
  <c r="E97" i="42"/>
  <c r="P19" i="45"/>
  <c r="P31" i="45"/>
  <c r="R31" i="45" s="1"/>
  <c r="P34" i="45"/>
  <c r="S34" i="45" s="1"/>
  <c r="A37" i="42"/>
  <c r="A41" i="1"/>
  <c r="A38" i="41"/>
  <c r="A38" i="45"/>
  <c r="A34" i="42"/>
  <c r="A34" i="45"/>
  <c r="A30" i="42"/>
  <c r="A30" i="45"/>
  <c r="AU18" i="1"/>
  <c r="I18" i="45"/>
  <c r="AU26" i="1"/>
  <c r="I26" i="45"/>
  <c r="AU34" i="1"/>
  <c r="I34" i="45"/>
  <c r="AU38" i="1"/>
  <c r="I38" i="45"/>
  <c r="P38" i="45" s="1"/>
  <c r="AU14" i="41"/>
  <c r="J14" i="45"/>
  <c r="AU26" i="41"/>
  <c r="J26" i="45"/>
  <c r="AU30" i="41"/>
  <c r="J30" i="45"/>
  <c r="P30" i="45" s="1"/>
  <c r="P9" i="45"/>
  <c r="R9" i="45" s="1"/>
  <c r="P17" i="45"/>
  <c r="Q17" i="45" s="1"/>
  <c r="P21" i="45"/>
  <c r="R21" i="45" s="1"/>
  <c r="P29" i="45"/>
  <c r="R29" i="45" s="1"/>
  <c r="P44" i="45"/>
  <c r="R44" i="45" s="1"/>
  <c r="G50" i="42"/>
  <c r="G51" i="42" s="1"/>
  <c r="G52" i="42" s="1"/>
  <c r="G56" i="42"/>
  <c r="AU44" i="42"/>
  <c r="AU29" i="42"/>
  <c r="AU19" i="42"/>
  <c r="S7" i="45"/>
  <c r="Q21" i="45"/>
  <c r="AU10" i="42"/>
  <c r="AU16" i="42"/>
  <c r="AU21" i="42"/>
  <c r="S12" i="45"/>
  <c r="AU33" i="42"/>
  <c r="K33" i="45"/>
  <c r="P33" i="45" s="1"/>
  <c r="R10" i="45"/>
  <c r="Q10" i="45"/>
  <c r="S10" i="45"/>
  <c r="Q12" i="45"/>
  <c r="S21" i="45"/>
  <c r="AU8" i="42"/>
  <c r="K8" i="45"/>
  <c r="AU13" i="42"/>
  <c r="K13" i="45"/>
  <c r="S18" i="45"/>
  <c r="Q18" i="45"/>
  <c r="AU28" i="42"/>
  <c r="K28" i="45"/>
  <c r="R39" i="45"/>
  <c r="S39" i="45"/>
  <c r="Q39" i="45"/>
  <c r="S31" i="45"/>
  <c r="R34" i="45"/>
  <c r="AU42" i="42"/>
  <c r="K42" i="45"/>
  <c r="AU26" i="42"/>
  <c r="K26" i="45"/>
  <c r="AU37" i="42"/>
  <c r="AU45" i="42"/>
  <c r="K45" i="45"/>
  <c r="P45" i="45" s="1"/>
  <c r="S16" i="45"/>
  <c r="R46" i="45"/>
  <c r="S46" i="45"/>
  <c r="Q46" i="45"/>
  <c r="AU30" i="42"/>
  <c r="AU14" i="42"/>
  <c r="K14" i="45"/>
  <c r="P14" i="45" s="1"/>
  <c r="R19" i="45"/>
  <c r="S19" i="45"/>
  <c r="Q19" i="45"/>
  <c r="Q29" i="45"/>
  <c r="AU32" i="42"/>
  <c r="K32" i="45"/>
  <c r="AU40" i="42"/>
  <c r="K40" i="45"/>
  <c r="P40" i="45" s="1"/>
  <c r="Q9" i="45"/>
  <c r="AU20" i="42"/>
  <c r="K20" i="45"/>
  <c r="AU24" i="42"/>
  <c r="K24" i="45"/>
  <c r="P24" i="45" s="1"/>
  <c r="AU43" i="42"/>
  <c r="K43" i="45"/>
  <c r="P43" i="45" s="1"/>
  <c r="S17" i="45"/>
  <c r="AU22" i="42"/>
  <c r="AU46" i="42"/>
  <c r="I56" i="42"/>
  <c r="I57" i="42" s="1"/>
  <c r="J56" i="42"/>
  <c r="J57" i="42" s="1"/>
  <c r="AU7" i="1"/>
  <c r="E87" i="1"/>
  <c r="F87" i="1" s="1"/>
  <c r="E82" i="1"/>
  <c r="F82" i="1" s="1"/>
  <c r="E86" i="1"/>
  <c r="F86" i="1" s="1"/>
  <c r="E83" i="1"/>
  <c r="F83" i="1" s="1"/>
  <c r="E80" i="1"/>
  <c r="F80" i="1" s="1"/>
  <c r="E79" i="1"/>
  <c r="F79" i="1" s="1"/>
  <c r="E85" i="1"/>
  <c r="F85" i="1" s="1"/>
  <c r="E84" i="1"/>
  <c r="F84" i="1" s="1"/>
  <c r="E81" i="1"/>
  <c r="F81" i="1" s="1"/>
  <c r="AU31" i="41"/>
  <c r="AU24" i="41"/>
  <c r="AU29" i="41"/>
  <c r="AU16" i="41"/>
  <c r="I56" i="41"/>
  <c r="I57" i="41" s="1"/>
  <c r="H56" i="41"/>
  <c r="H57" i="41" s="1"/>
  <c r="J56" i="41"/>
  <c r="J57" i="41" s="1"/>
  <c r="A46" i="41"/>
  <c r="A44" i="41"/>
  <c r="A44" i="1"/>
  <c r="A44" i="42"/>
  <c r="A46" i="42"/>
  <c r="A43" i="41"/>
  <c r="A30" i="1"/>
  <c r="A42" i="1"/>
  <c r="A42" i="42"/>
  <c r="A35" i="42"/>
  <c r="A45" i="42"/>
  <c r="A30" i="41"/>
  <c r="A45" i="1"/>
  <c r="A41" i="41"/>
  <c r="A35" i="1"/>
  <c r="A43" i="42"/>
  <c r="A40" i="41"/>
  <c r="A31" i="1"/>
  <c r="A39" i="1"/>
  <c r="G56" i="41"/>
  <c r="G57" i="41" s="1"/>
  <c r="AU9" i="42"/>
  <c r="G57" i="42"/>
  <c r="H56" i="42"/>
  <c r="H57" i="42" s="1"/>
  <c r="F56" i="42"/>
  <c r="F57" i="42" s="1"/>
  <c r="AU7" i="42"/>
  <c r="E85" i="42"/>
  <c r="E84" i="42"/>
  <c r="E83" i="42"/>
  <c r="E82" i="42"/>
  <c r="E86" i="42"/>
  <c r="E81" i="42"/>
  <c r="E80" i="42"/>
  <c r="E87" i="42"/>
  <c r="E79" i="42"/>
  <c r="E96" i="42" s="1"/>
  <c r="AU7" i="41"/>
  <c r="E87" i="41"/>
  <c r="E79" i="41"/>
  <c r="E86" i="41"/>
  <c r="E85" i="41"/>
  <c r="E84" i="41"/>
  <c r="E83" i="41"/>
  <c r="E82" i="41"/>
  <c r="E81" i="41"/>
  <c r="E96" i="41" s="1"/>
  <c r="E80" i="41"/>
  <c r="AU34" i="41"/>
  <c r="AU34" i="42"/>
  <c r="A45" i="41"/>
  <c r="A31" i="41"/>
  <c r="H56" i="1"/>
  <c r="H57" i="1" s="1"/>
  <c r="AU12" i="42"/>
  <c r="A31" i="42"/>
  <c r="AU10" i="1"/>
  <c r="A38" i="1"/>
  <c r="AU11" i="41"/>
  <c r="AU25" i="41"/>
  <c r="A34" i="1"/>
  <c r="AU24" i="1"/>
  <c r="A32" i="42"/>
  <c r="A34" i="41"/>
  <c r="A32" i="41"/>
  <c r="AU22" i="41"/>
  <c r="AU15" i="1"/>
  <c r="AU19" i="41"/>
  <c r="AU35" i="42"/>
  <c r="AU38" i="42"/>
  <c r="A33" i="41"/>
  <c r="A33" i="42"/>
  <c r="AU15" i="41"/>
  <c r="A43" i="1"/>
  <c r="AU11" i="42"/>
  <c r="AU17" i="42"/>
  <c r="AU23" i="42"/>
  <c r="AU46" i="41"/>
  <c r="AU38" i="41"/>
  <c r="M56" i="1"/>
  <c r="M57" i="1" s="1"/>
  <c r="L56" i="1"/>
  <c r="L57" i="1" s="1"/>
  <c r="J56" i="1"/>
  <c r="J57" i="1" s="1"/>
  <c r="O56" i="1"/>
  <c r="O57" i="1" s="1"/>
  <c r="N56" i="1"/>
  <c r="N57" i="1" s="1"/>
  <c r="K56" i="1"/>
  <c r="K57" i="1" s="1"/>
  <c r="I56" i="1"/>
  <c r="I57" i="1" s="1"/>
  <c r="G56" i="1"/>
  <c r="G57" i="1" s="1"/>
  <c r="F56" i="1"/>
  <c r="F57" i="1" s="1"/>
  <c r="AT5" i="42"/>
  <c r="AU41" i="42"/>
  <c r="AU39" i="42"/>
  <c r="AU27" i="42"/>
  <c r="D93" i="42"/>
  <c r="AT49" i="42"/>
  <c r="D94" i="42" s="1"/>
  <c r="D92" i="42"/>
  <c r="D93" i="41"/>
  <c r="AU13" i="41"/>
  <c r="AT49" i="41"/>
  <c r="D94" i="41" s="1"/>
  <c r="D92" i="41"/>
  <c r="AU33" i="41"/>
  <c r="AU32" i="41"/>
  <c r="AU45" i="41"/>
  <c r="AU17" i="41"/>
  <c r="AU39" i="41"/>
  <c r="AU41" i="41"/>
  <c r="AU42" i="1"/>
  <c r="AU30" i="1"/>
  <c r="AU17" i="1"/>
  <c r="AU46" i="1"/>
  <c r="AU27" i="1"/>
  <c r="AU22" i="1"/>
  <c r="AU33" i="1"/>
  <c r="AU23" i="1"/>
  <c r="AU14" i="1"/>
  <c r="AU43" i="1"/>
  <c r="AU11" i="1"/>
  <c r="AU35" i="1"/>
  <c r="AU9" i="1"/>
  <c r="D91" i="1"/>
  <c r="AU44" i="1"/>
  <c r="AU31" i="1"/>
  <c r="AU36" i="1"/>
  <c r="AU39" i="1"/>
  <c r="AU37" i="1"/>
  <c r="AU21" i="1"/>
  <c r="AT5" i="1"/>
  <c r="AU8" i="1"/>
  <c r="AT49" i="1"/>
  <c r="D93" i="1" s="1"/>
  <c r="D92" i="1"/>
  <c r="AT5" i="41"/>
  <c r="R38" i="45" l="1"/>
  <c r="S38" i="45"/>
  <c r="Q38" i="45"/>
  <c r="R35" i="45"/>
  <c r="S35" i="45"/>
  <c r="Q35" i="45"/>
  <c r="R23" i="45"/>
  <c r="Q23" i="45"/>
  <c r="S23" i="45"/>
  <c r="S30" i="45"/>
  <c r="R30" i="45"/>
  <c r="Q30" i="45"/>
  <c r="S27" i="45"/>
  <c r="Q27" i="45"/>
  <c r="R27" i="45"/>
  <c r="R25" i="45"/>
  <c r="Q25" i="45"/>
  <c r="S25" i="45"/>
  <c r="E97" i="41"/>
  <c r="R17" i="45"/>
  <c r="S22" i="45"/>
  <c r="P26" i="45"/>
  <c r="Q15" i="45"/>
  <c r="I48" i="45"/>
  <c r="S44" i="45"/>
  <c r="Q16" i="45"/>
  <c r="P20" i="45"/>
  <c r="Q20" i="45" s="1"/>
  <c r="S29" i="45"/>
  <c r="Q22" i="45"/>
  <c r="Q34" i="45"/>
  <c r="Q31" i="45"/>
  <c r="P28" i="45"/>
  <c r="S28" i="45" s="1"/>
  <c r="Q44" i="45"/>
  <c r="S15" i="45"/>
  <c r="Q7" i="45"/>
  <c r="E95" i="1"/>
  <c r="R32" i="45"/>
  <c r="S32" i="45"/>
  <c r="Q32" i="45"/>
  <c r="R41" i="45"/>
  <c r="Q41" i="45"/>
  <c r="S41" i="45"/>
  <c r="S9" i="45"/>
  <c r="E96" i="1"/>
  <c r="F96" i="1" s="1"/>
  <c r="J48" i="45"/>
  <c r="R13" i="45"/>
  <c r="S13" i="45"/>
  <c r="Q13" i="45"/>
  <c r="R45" i="45"/>
  <c r="Q45" i="45"/>
  <c r="S45" i="45"/>
  <c r="R20" i="45"/>
  <c r="R43" i="45"/>
  <c r="Q43" i="45"/>
  <c r="S43" i="45"/>
  <c r="R37" i="45"/>
  <c r="Q37" i="45"/>
  <c r="S37" i="45"/>
  <c r="R33" i="45"/>
  <c r="S33" i="45"/>
  <c r="Q33" i="45"/>
  <c r="R24" i="45"/>
  <c r="Q24" i="45"/>
  <c r="S24" i="45"/>
  <c r="R40" i="45"/>
  <c r="Q40" i="45"/>
  <c r="S40" i="45"/>
  <c r="R26" i="45"/>
  <c r="Q26" i="45"/>
  <c r="S26" i="45"/>
  <c r="P8" i="45"/>
  <c r="K48" i="45"/>
  <c r="Q28" i="45"/>
  <c r="R14" i="45"/>
  <c r="S14" i="45"/>
  <c r="Q14" i="45"/>
  <c r="F96" i="41"/>
  <c r="F96" i="42"/>
  <c r="H81" i="41"/>
  <c r="F81" i="41"/>
  <c r="H82" i="41"/>
  <c r="F82" i="42"/>
  <c r="AU49" i="42"/>
  <c r="AU49" i="41"/>
  <c r="F84" i="42"/>
  <c r="F85" i="42"/>
  <c r="E88" i="42"/>
  <c r="F87" i="42"/>
  <c r="E88" i="41"/>
  <c r="F86" i="41"/>
  <c r="AU49" i="1"/>
  <c r="R28" i="45" l="1"/>
  <c r="F97" i="41"/>
  <c r="S20" i="45"/>
  <c r="R8" i="45"/>
  <c r="Q8" i="45"/>
  <c r="S8" i="45"/>
  <c r="E55" i="45"/>
  <c r="E57" i="45"/>
  <c r="D63" i="45"/>
  <c r="E54" i="45"/>
  <c r="D64" i="45"/>
  <c r="E53" i="45"/>
  <c r="P48" i="45"/>
  <c r="D65" i="45" s="1"/>
  <c r="E52" i="45"/>
  <c r="E59" i="45"/>
  <c r="E51" i="45"/>
  <c r="E56" i="45"/>
  <c r="E58" i="45"/>
  <c r="F97" i="42"/>
  <c r="H80" i="41"/>
  <c r="H84" i="41"/>
  <c r="H83" i="41"/>
  <c r="H79" i="41"/>
  <c r="H81" i="42"/>
  <c r="H80" i="42"/>
  <c r="H83" i="42"/>
  <c r="H82" i="42"/>
  <c r="F80" i="41"/>
  <c r="F82" i="41"/>
  <c r="F83" i="42"/>
  <c r="F81" i="42"/>
  <c r="F86" i="42"/>
  <c r="F83" i="41"/>
  <c r="F80" i="42"/>
  <c r="F95" i="1"/>
  <c r="E89" i="42"/>
  <c r="I96" i="42" s="1"/>
  <c r="H96" i="42" s="1"/>
  <c r="H88" i="42"/>
  <c r="F79" i="42"/>
  <c r="H86" i="42"/>
  <c r="H84" i="42"/>
  <c r="H85" i="42"/>
  <c r="H87" i="42"/>
  <c r="H79" i="42"/>
  <c r="F88" i="42"/>
  <c r="F85" i="41"/>
  <c r="E89" i="41"/>
  <c r="I96" i="41" s="1"/>
  <c r="H96" i="41" s="1"/>
  <c r="H86" i="41"/>
  <c r="H88" i="41"/>
  <c r="H85" i="41"/>
  <c r="H87" i="41"/>
  <c r="F79" i="41"/>
  <c r="F84" i="41"/>
  <c r="F88" i="41"/>
  <c r="F87" i="41"/>
  <c r="H86" i="1"/>
  <c r="H85" i="1"/>
  <c r="H83" i="1"/>
  <c r="H87" i="1"/>
  <c r="H84" i="1"/>
  <c r="H80" i="1"/>
  <c r="H81" i="1"/>
  <c r="H82" i="1"/>
  <c r="E88" i="1"/>
  <c r="H79" i="1"/>
  <c r="G51" i="45" l="1"/>
  <c r="F51" i="45"/>
  <c r="F57" i="45"/>
  <c r="G57" i="45"/>
  <c r="F56" i="45"/>
  <c r="G56" i="45"/>
  <c r="F59" i="45"/>
  <c r="G59" i="45"/>
  <c r="E67" i="45"/>
  <c r="G52" i="45"/>
  <c r="F52" i="45"/>
  <c r="F55" i="45"/>
  <c r="G55" i="45"/>
  <c r="G53" i="45"/>
  <c r="F53" i="45"/>
  <c r="Q48" i="45"/>
  <c r="E60" i="45"/>
  <c r="E61" i="45" s="1"/>
  <c r="G58" i="45"/>
  <c r="F58" i="45"/>
  <c r="G54" i="45"/>
  <c r="F54" i="45"/>
  <c r="I97" i="42"/>
  <c r="H97" i="42" s="1"/>
  <c r="I88" i="42"/>
  <c r="I86" i="42"/>
  <c r="I87" i="42"/>
  <c r="I84" i="42"/>
  <c r="I85" i="42"/>
  <c r="I83" i="42"/>
  <c r="F89" i="42"/>
  <c r="I82" i="42"/>
  <c r="I81" i="42"/>
  <c r="I80" i="42"/>
  <c r="I79" i="42"/>
  <c r="I88" i="41"/>
  <c r="I87" i="41"/>
  <c r="I97" i="41"/>
  <c r="H97" i="41" s="1"/>
  <c r="I82" i="41"/>
  <c r="I86" i="41"/>
  <c r="I85" i="41"/>
  <c r="I84" i="41"/>
  <c r="I83" i="41"/>
  <c r="F89" i="41"/>
  <c r="I81" i="41"/>
  <c r="I80" i="41"/>
  <c r="I79" i="41"/>
  <c r="I95" i="1"/>
  <c r="H95" i="1" s="1"/>
  <c r="I79" i="1"/>
  <c r="I82" i="1"/>
  <c r="F88" i="1"/>
  <c r="I96" i="1"/>
  <c r="H96" i="1" s="1"/>
  <c r="I83" i="1"/>
  <c r="I86" i="1"/>
  <c r="I85" i="1"/>
  <c r="I84" i="1"/>
  <c r="I81" i="1"/>
  <c r="I80" i="1"/>
  <c r="I87" i="1"/>
  <c r="E68" i="45" l="1"/>
  <c r="H68" i="45" s="1"/>
  <c r="G68" i="45" s="1"/>
  <c r="F61" i="45"/>
  <c r="H51" i="45"/>
  <c r="H56" i="45"/>
  <c r="H58" i="45"/>
  <c r="H59" i="45"/>
  <c r="H53" i="45"/>
  <c r="H55" i="45"/>
  <c r="H57" i="45"/>
  <c r="H54" i="45"/>
  <c r="H52" i="45"/>
  <c r="F67" i="45"/>
  <c r="H67" i="45"/>
  <c r="G67" i="45" s="1"/>
  <c r="G60" i="45"/>
  <c r="F60" i="45"/>
  <c r="H60" i="45"/>
  <c r="F68" i="45" l="1"/>
</calcChain>
</file>

<file path=xl/sharedStrings.xml><?xml version="1.0" encoding="utf-8"?>
<sst xmlns="http://schemas.openxmlformats.org/spreadsheetml/2006/main" count="315" uniqueCount="144">
  <si>
    <t>SIRA NO</t>
  </si>
  <si>
    <t>ADI ve SOYADI</t>
  </si>
  <si>
    <t>TOPLAM PUAN</t>
  </si>
  <si>
    <t>KİŞİSEL BİLGİLER</t>
  </si>
  <si>
    <t>SINIF LİSTESİ</t>
  </si>
  <si>
    <t>OKULUN ADI</t>
  </si>
  <si>
    <t>DERSİN ADI</t>
  </si>
  <si>
    <t>SINIF</t>
  </si>
  <si>
    <t>EĞİTİM-ÖĞRETİM YILI</t>
  </si>
  <si>
    <t>DÖNEM</t>
  </si>
  <si>
    <t>OKUL MÜDÜRÜ</t>
  </si>
  <si>
    <t>ÖĞRENCİ NO</t>
  </si>
  <si>
    <t>SORU NO</t>
  </si>
  <si>
    <t>PUAN DEĞERİ</t>
  </si>
  <si>
    <t>1. SINAV</t>
  </si>
  <si>
    <t>2. SINAV</t>
  </si>
  <si>
    <t>3. SINAV</t>
  </si>
  <si>
    <t>SORULAR</t>
  </si>
  <si>
    <t>1.SINAV</t>
  </si>
  <si>
    <t>2.SINAV</t>
  </si>
  <si>
    <t>3.SINAV</t>
  </si>
  <si>
    <t>NOT BAREMİ</t>
  </si>
  <si>
    <t xml:space="preserve">KİŞİSEL BİLGİLER </t>
  </si>
  <si>
    <t>NOT</t>
  </si>
  <si>
    <t>AD SOYAD</t>
  </si>
  <si>
    <t>SORULARIN PUAN DEĞERİ</t>
  </si>
  <si>
    <t>SORULARIN TOPLAM PUANI</t>
  </si>
  <si>
    <t>TOPLAM 
PUAN</t>
  </si>
  <si>
    <t>SORULARDAN TAM PUAN 
ALANLARIN SAYISI</t>
  </si>
  <si>
    <t>SORULARDAN SIFIR PUAN 
ALANLARIN SAYISI</t>
  </si>
  <si>
    <t>SORULARDAN TAM PUAN 
ALANLARIN YÜZDESİ</t>
  </si>
  <si>
    <t>SORULARDAN SIFIR PUAN 
ALANLARIN YÜZDESİ</t>
  </si>
  <si>
    <t>ÖĞR.NO</t>
  </si>
  <si>
    <t>0-19 ARASI</t>
  </si>
  <si>
    <t>TOPLAM</t>
  </si>
  <si>
    <t>SIFIR</t>
  </si>
  <si>
    <t>EN BÜYÜK PUAN</t>
  </si>
  <si>
    <t>EN DÜŞÜK PUAN</t>
  </si>
  <si>
    <t>SINIF ORTALAMASI</t>
  </si>
  <si>
    <t xml:space="preserve">BAŞARILI ÖĞRENCİ SAYISI </t>
  </si>
  <si>
    <t>BAŞARISIZ ÖĞRENCİ SAYISI</t>
  </si>
  <si>
    <t>SORULARDAN ALINAN PUANLARIN ARİTMETİK ORTALAMASI</t>
  </si>
  <si>
    <t>DÜZENLEYEN</t>
  </si>
  <si>
    <t>UYGUNDUR</t>
  </si>
  <si>
    <t>Okul Müdürü</t>
  </si>
  <si>
    <t>SIRA 
NO</t>
  </si>
  <si>
    <t>ÖĞR.
NO</t>
  </si>
  <si>
    <t>1. SINAV NOT DAĞILIMININ YÜZDELİK GÖSTERİMİ</t>
  </si>
  <si>
    <t>1. SINAV SINIF BAŞARISININ YÜZDELİK GÖSTERİMİ</t>
  </si>
  <si>
    <t>1.SINAV NOT DAĞILIMININ ÖĞRENCİ SAYISI BAZINDA GÖSTERİMİ</t>
  </si>
  <si>
    <t>2. SINAV SINIF BAŞARISININ YÜZDELİK GÖSTERİMİ</t>
  </si>
  <si>
    <t>2. SINAV NOT DAĞILIMININ YÜZDELİK GÖSTERİMİ</t>
  </si>
  <si>
    <t>DÖNEM SONU NOT ANALİZİ</t>
  </si>
  <si>
    <t>DÖNEM SONU NOT ANALİZİ - NOT ÇİZELGESİ</t>
  </si>
  <si>
    <t>SINAV VERİLERİ GİRİŞ EKRANI-SINAV SORU ANALİZLERİ</t>
  </si>
  <si>
    <t>1. SINAV NOT DAĞILIM ÇİZELGESİ</t>
  </si>
  <si>
    <t>2. SINAV NOT DAĞILIM ÇİZELGESİ</t>
  </si>
  <si>
    <t>DÖNEM SONU SINIF ORT.</t>
  </si>
  <si>
    <t>ORTALAMA</t>
  </si>
  <si>
    <t>DÖNEM SONU NOT ORT.</t>
  </si>
  <si>
    <t>1. SINAV
ORT.</t>
  </si>
  <si>
    <t>2. SINAV
ORT.</t>
  </si>
  <si>
    <t>3. SINAV
ORT.</t>
  </si>
  <si>
    <t>SINAV ve SÖZLÜLERİN ARİTMETİK ORTALAMASI</t>
  </si>
  <si>
    <t>DÖNEM SONU NOT DAĞILIM ÇİZELGESİ</t>
  </si>
  <si>
    <t>DURUM</t>
  </si>
  <si>
    <t>DÖNEM SONU
SINIF ORTALAMASI</t>
  </si>
  <si>
    <t>DÖNEM SONU NOT DAĞILIMININ ÖĞRENCİ 
SAYISI BAZINDA GÖSTERİMİ</t>
  </si>
  <si>
    <t xml:space="preserve">    DÖNEM SONU SINIF BAŞARISININ YÜZDELİK GÖSTERİMİ</t>
  </si>
  <si>
    <t>DÖNEM SONU NOT DAĞILIMININ
YÜZDELİK GÖSTERİMİ</t>
  </si>
  <si>
    <t>KİŞİSEL BİLGİLER-SINIF LİSTESİ-NOT BAREMİ
VERİ GİRİŞ EKRANI</t>
  </si>
  <si>
    <t>Sınavlarda sorulan soruların puan değerlerini ilgili sorunun altına yazınız.</t>
  </si>
  <si>
    <t>1.PER</t>
  </si>
  <si>
    <t>2.PER</t>
  </si>
  <si>
    <t>PROJE
ÖDEVİ</t>
  </si>
  <si>
    <t>YAZILI TARİHLERİ</t>
  </si>
  <si>
    <t>1. PERF.
ORT.</t>
  </si>
  <si>
    <t>2. PERF.
ORT.</t>
  </si>
  <si>
    <t>3. PERF.
ORT.</t>
  </si>
  <si>
    <t>PR.ÖDEVİ
ORT.</t>
  </si>
  <si>
    <t>2.SINAV NOT DAĞILIMININ ÖĞRENCİ SAYISI BAZINDA GÖSTERİMİ</t>
  </si>
  <si>
    <t>…. / …. / 201.</t>
  </si>
  <si>
    <t>DERECE</t>
  </si>
  <si>
    <t>SINAV TARİHLERİ</t>
  </si>
  <si>
    <t>AÇIKLAMA:</t>
  </si>
  <si>
    <t>UYGULAMA</t>
  </si>
  <si>
    <t>…. / …. / 2023</t>
  </si>
  <si>
    <t>DERSİN KODU</t>
  </si>
  <si>
    <t>…. / …. / 2024</t>
  </si>
  <si>
    <t>Meslek Yüksekokul Müdürü</t>
  </si>
  <si>
    <t>Öğretim Elemanı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</si>
  <si>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</si>
  <si>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</si>
  <si>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</si>
  <si>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</si>
  <si>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</si>
  <si>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</si>
  <si>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</si>
  <si>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</si>
  <si>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</si>
  <si>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90-100</t>
  </si>
  <si>
    <t>60-69</t>
  </si>
  <si>
    <t>80-89</t>
  </si>
  <si>
    <t>75-79</t>
  </si>
  <si>
    <t>70-74</t>
  </si>
  <si>
    <t>50-59</t>
  </si>
  <si>
    <t>40-49</t>
  </si>
  <si>
    <t>30-39</t>
  </si>
  <si>
    <t>0-29</t>
  </si>
  <si>
    <t>SINAV ANALİZİ</t>
  </si>
  <si>
    <t>GÜZ</t>
  </si>
  <si>
    <t>SORUNUN KONUSU
(Ders Öğrenme Çıktıları)
1 Bir problemi analiz edip program akış diyagramını kurar.
2 Akış diyagramına göre işlem adımlarını açıklar.
3 Programlamanın temel kavramlarını bilir.
4 Programlamada döngülerinin çalışmasını kavrar
5 Programlamada karar kontrol döngü deyimlerini kavrar
6 Programlamada dizileri çalışmasını kavrar
7 Programlamada fonksiyon kullanımının önemini kavrar
8 Bir problem için planlanan algoritmayı koda dönüştürebilir.</t>
  </si>
  <si>
    <t>1- Bir problemi analiz edip program akış diyagramını kurar.</t>
  </si>
  <si>
    <t>4- Programlamada döngülerinin çalışmasını kavrar</t>
  </si>
  <si>
    <t>7- Programlamada fonksiyon kullanımının önemini kavrar</t>
  </si>
  <si>
    <t>5- Programlamada karar kontrol döngü deyimlerini kavrar.
6- Programlamada dizileri çalışmasını kavrar</t>
  </si>
  <si>
    <t>SORUNUN KONUSU
(Ders Öğrenme Çıktıları)
1 Bir problemi analiz edip program akış diyagramını kurar. 
2 Akış diyagramına göre işlem adımlarını açıklar. 
3 Programlamanın temel kavramlarını bilir. 
4 Programlamada döngülerinin çalışmasını kavrar. 
5 Programlamada karar kontrol döngü deyimlerini kavrar.
6 Programlamada dizilerin çalışmasını kavrar.
7 Programlamada fonksiyon kullanımının önemini kavrar.
8 Bir problem için planlanan algoritmayı koda dönüştürebilir.</t>
  </si>
  <si>
    <t>5- Programlamada karar kontrol döngü deyimlerini kavrar</t>
  </si>
  <si>
    <t>4- Programlamada döngülerinin çalışmasını kavrar  
5- Programlamada karar kontrol döngü deyimlerini kavrar.</t>
  </si>
  <si>
    <t>2- Akış diyagramına göre işlem adımlarını açıklar. 
3- Programlamanın temel kavramlarını bilir.</t>
  </si>
  <si>
    <t>VİZE SORULARI PUAN DEĞERLERİ</t>
  </si>
  <si>
    <t>FİNAL SORULARI PUAN DEĞERLERİ</t>
  </si>
  <si>
    <t>BÜTÜNLEME SORULARI PUAN DEĞERLERİ</t>
  </si>
  <si>
    <t>3- Programlamanın temel kavramlarını bilir.</t>
  </si>
  <si>
    <t>SORUNUN TOPLAM PUANI</t>
  </si>
  <si>
    <t>SORUDAN ALINAN PUANLARIN ARİTMETİK ORTALAMASI</t>
  </si>
  <si>
    <t>SORUDAN TAM PUAN 
ALANLARIN SAYISI</t>
  </si>
  <si>
    <t>SORUDAN TAM PUAN 
ALANLARIN YÜZDESİ</t>
  </si>
  <si>
    <t>SORUDAN SIFIR PUAN 
ALANLARIN SAYISI</t>
  </si>
  <si>
    <t>SORUDAN SIFIR PUAN 
ALANLARIN YÜZDESİ</t>
  </si>
  <si>
    <t>SORUNUN YÜZDELİK DEĞERİ</t>
  </si>
  <si>
    <t>BÜTÜNLEME SINAVI NOT DAĞILIM ÇİZELGESİ</t>
  </si>
  <si>
    <t>BÜTÜNLEME SINAV NOTLARININ YÜZDELİK GÖSTERİMİ</t>
  </si>
  <si>
    <t>BÜTÜNLEME SINAV NOTLARI ÖĞRENCİ SAYISI BAZINDA GÖSTERİMİ</t>
  </si>
  <si>
    <t>BÜTÜNLEME SINAVI SINIF BAŞARISININ YÜZDELİK GÖSTERİMİ</t>
  </si>
  <si>
    <t>ÖĞRETİM ELEMANI</t>
  </si>
  <si>
    <r>
      <rPr>
        <b/>
        <sz val="10"/>
        <rFont val="Arial Tur"/>
        <charset val="162"/>
      </rPr>
      <t>1)</t>
    </r>
    <r>
      <rPr>
        <sz val="10"/>
        <rFont val="Arial Tur"/>
        <charset val="162"/>
      </rPr>
      <t xml:space="preserve"> Bu Excel belgesi </t>
    </r>
    <r>
      <rPr>
        <b/>
        <u/>
        <sz val="10"/>
        <rFont val="Arial Tur"/>
        <charset val="162"/>
      </rPr>
      <t>bir ders için sadece bir sınıfta</t>
    </r>
    <r>
      <rPr>
        <sz val="10"/>
        <rFont val="Arial Tur"/>
        <charset val="162"/>
      </rPr>
      <t xml:space="preserve"> kullanılmak üzere hazırlanmıştır. Bu Excel belgesini </t>
    </r>
    <r>
      <rPr>
        <u/>
        <sz val="10"/>
        <rFont val="Arial Tur"/>
        <charset val="162"/>
      </rPr>
      <t>her bir ders için çoğaltmanız gerekmektedir.</t>
    </r>
    <r>
      <rPr>
        <sz val="10"/>
        <rFont val="Arial Tur"/>
        <charset val="162"/>
      </rPr>
      <t xml:space="preserve"> 
</t>
    </r>
    <r>
      <rPr>
        <b/>
        <sz val="10"/>
        <rFont val="Arial Tur"/>
        <charset val="162"/>
      </rPr>
      <t xml:space="preserve">2) </t>
    </r>
    <r>
      <rPr>
        <sz val="10"/>
        <rFont val="Arial Tur"/>
        <charset val="162"/>
      </rPr>
      <t>Öncelikle doldurulması gereken alanlar</t>
    </r>
    <r>
      <rPr>
        <b/>
        <u/>
        <sz val="10"/>
        <rFont val="Arial Tur"/>
        <charset val="162"/>
      </rPr>
      <t xml:space="preserve"> Kişisel bilgiler, Sınıf Listesi, Not Baremi ve Sınav tarihleri</t>
    </r>
    <r>
      <rPr>
        <sz val="10"/>
        <rFont val="Arial Tur"/>
        <charset val="162"/>
      </rPr>
      <t xml:space="preserve"> alanlarıdır. Bu alanlar doldurulduktan sonra gerekli bilgiler  otomatik olarak gelecektir. 
</t>
    </r>
    <r>
      <rPr>
        <b/>
        <sz val="10"/>
        <rFont val="Arial Tur"/>
        <charset val="162"/>
      </rPr>
      <t>3) S</t>
    </r>
    <r>
      <rPr>
        <sz val="10"/>
        <rFont val="Arial Tur"/>
        <charset val="162"/>
      </rPr>
      <t>ınavlar bölümünde ise öğrencilerin sorulardan kaç puan aldıkları girilecektir. Her sınav sayfasının altında ise değerler yer almaktadır. Dönem sonu ortalaması ise en son kısımda yer almaktadır.</t>
    </r>
  </si>
  <si>
    <t>TONYA MESLEK YÜKSEKOKULU</t>
  </si>
  <si>
    <t>IVAY1001</t>
  </si>
  <si>
    <t>TRAVMA</t>
  </si>
  <si>
    <t>2.SINIF</t>
  </si>
  <si>
    <t>Dr. Öğr. Üyesi Galip USTA</t>
  </si>
  <si>
    <t>2024-2025</t>
  </si>
  <si>
    <t>Galip 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</si>
</sst>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0"/>
      <name val="Arial Tur"/>
      <charset val="162"/>
    </font>
    <font>
      <sz val="8"/>
      <name val="Arial"/>
      <family val="2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i/>
      <sz val="8"/>
      <color indexed="63"/>
      <name val="Arial"/>
      <family val="2"/>
      <charset val="162"/>
    </font>
    <font>
      <b/>
      <sz val="11"/>
      <name val="Arial Tur"/>
      <charset val="162"/>
    </font>
    <font>
      <b/>
      <sz val="9"/>
      <name val="Arial Tur"/>
      <charset val="162"/>
    </font>
    <font>
      <b/>
      <sz val="8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sz val="10"/>
      <color indexed="18"/>
      <name val="Arial Tur"/>
      <charset val="162"/>
    </font>
    <font>
      <b/>
      <sz val="10"/>
      <color indexed="8"/>
      <name val="Arial Tur"/>
      <charset val="162"/>
    </font>
    <font>
      <sz val="10"/>
      <color indexed="63"/>
      <name val="Arial Tur"/>
      <charset val="162"/>
    </font>
    <font>
      <b/>
      <sz val="10"/>
      <color indexed="63"/>
      <name val="Arial Tur"/>
      <charset val="162"/>
    </font>
    <font>
      <u/>
      <sz val="10"/>
      <color indexed="12"/>
      <name val="Arial Tur"/>
      <charset val="162"/>
    </font>
    <font>
      <b/>
      <sz val="8"/>
      <color indexed="63"/>
      <name val="Arial"/>
      <family val="2"/>
      <charset val="162"/>
    </font>
    <font>
      <b/>
      <sz val="8"/>
      <name val="Arial"/>
      <family val="2"/>
      <charset val="162"/>
    </font>
    <font>
      <sz val="10"/>
      <name val="Arial Tur"/>
      <charset val="162"/>
    </font>
    <font>
      <b/>
      <i/>
      <sz val="12"/>
      <name val="Arial Tur"/>
      <charset val="162"/>
    </font>
    <font>
      <b/>
      <i/>
      <sz val="14"/>
      <color indexed="10"/>
      <name val="Arial Tur"/>
      <charset val="162"/>
    </font>
    <font>
      <sz val="10"/>
      <color indexed="63"/>
      <name val="Arial"/>
      <family val="2"/>
      <charset val="162"/>
    </font>
    <font>
      <sz val="10"/>
      <name val="Arial"/>
      <family val="2"/>
      <charset val="162"/>
    </font>
    <font>
      <sz val="12"/>
      <name val="Arial Tur"/>
      <charset val="162"/>
    </font>
    <font>
      <sz val="10"/>
      <color indexed="8"/>
      <name val="Arial Tur"/>
      <charset val="162"/>
    </font>
    <font>
      <b/>
      <u/>
      <sz val="14"/>
      <color indexed="8"/>
      <name val="Arial Tur"/>
      <charset val="162"/>
    </font>
    <font>
      <b/>
      <sz val="8"/>
      <color indexed="8"/>
      <name val="Arial Tur"/>
      <charset val="162"/>
    </font>
    <font>
      <b/>
      <sz val="8"/>
      <color indexed="8"/>
      <name val="Arial"/>
      <family val="2"/>
      <charset val="162"/>
    </font>
    <font>
      <b/>
      <i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name val="Arial Tur"/>
      <charset val="162"/>
    </font>
    <font>
      <sz val="10"/>
      <name val="Arial Tur"/>
      <charset val="162"/>
    </font>
    <font>
      <b/>
      <sz val="18"/>
      <color indexed="8"/>
      <name val="Arial Tur"/>
      <charset val="162"/>
    </font>
    <font>
      <b/>
      <sz val="18"/>
      <name val="Arial Tur"/>
      <charset val="162"/>
    </font>
    <font>
      <b/>
      <sz val="10"/>
      <name val="Arial"/>
      <family val="2"/>
      <charset val="162"/>
    </font>
    <font>
      <sz val="20"/>
      <color indexed="8"/>
      <name val="Arial Tur"/>
      <charset val="162"/>
    </font>
    <font>
      <b/>
      <sz val="9"/>
      <color indexed="8"/>
      <name val="Arial Tur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 Tur"/>
      <charset val="162"/>
    </font>
    <font>
      <b/>
      <sz val="12"/>
      <color indexed="8"/>
      <name val="Arial Tur"/>
      <charset val="162"/>
    </font>
    <font>
      <b/>
      <sz val="12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indexed="8"/>
      <name val="Arial Tur"/>
      <charset val="162"/>
    </font>
    <font>
      <b/>
      <u/>
      <sz val="12"/>
      <color indexed="8"/>
      <name val="Arial Tur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 Tur"/>
      <charset val="162"/>
    </font>
    <font>
      <b/>
      <sz val="14"/>
      <color indexed="9"/>
      <name val="Arial Tur"/>
      <charset val="162"/>
    </font>
    <font>
      <sz val="10"/>
      <color indexed="9"/>
      <name val="Arial Tur"/>
      <charset val="162"/>
    </font>
    <font>
      <b/>
      <sz val="24"/>
      <color indexed="9"/>
      <name val="Arial Tur"/>
      <charset val="162"/>
    </font>
    <font>
      <sz val="24"/>
      <color indexed="9"/>
      <name val="Arial Tur"/>
      <charset val="162"/>
    </font>
    <font>
      <b/>
      <sz val="8"/>
      <name val="Arial Tur"/>
      <family val="2"/>
      <charset val="162"/>
    </font>
    <font>
      <b/>
      <sz val="7"/>
      <color indexed="8"/>
      <name val="Arial Tur"/>
      <charset val="162"/>
    </font>
    <font>
      <b/>
      <sz val="7"/>
      <color indexed="8"/>
      <name val="Arial"/>
      <family val="2"/>
      <charset val="162"/>
    </font>
    <font>
      <u/>
      <sz val="10"/>
      <name val="Arial Tur"/>
      <charset val="162"/>
    </font>
    <font>
      <b/>
      <u/>
      <sz val="10"/>
      <name val="Arial Tur"/>
      <charset val="162"/>
    </font>
    <font>
      <sz val="8"/>
      <color rgb="FF000000"/>
      <name val="Arial"/>
      <family val="2"/>
      <charset val="162"/>
    </font>
    <font>
      <sz val="8"/>
      <color theme="0"/>
      <name val="Arial"/>
      <family val="2"/>
      <charset val="162"/>
    </font>
    <font>
      <sz val="8"/>
      <color theme="0"/>
      <name val="Arial Tur"/>
      <charset val="162"/>
    </font>
    <font>
      <sz val="16"/>
      <color theme="0"/>
      <name val="Arial Tur"/>
      <charset val="162"/>
    </font>
    <font>
      <sz val="10"/>
      <color theme="0"/>
      <name val="Arial Tur"/>
      <charset val="162"/>
    </font>
    <font>
      <sz val="10"/>
      <color theme="3" tint="-0.249977111117893"/>
      <name val="Arial Tur"/>
      <charset val="162"/>
    </font>
    <font>
      <b/>
      <u/>
      <sz val="12"/>
      <name val="Arial Tur"/>
      <charset val="162"/>
    </font>
    <font>
      <sz val="11"/>
      <color theme="1"/>
      <name val="Arial"/>
      <family val="2"/>
      <charset val="16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theme="5"/>
      </right>
      <top/>
      <bottom/>
      <diagonal/>
    </border>
    <border>
      <left/>
      <right/>
      <top/>
      <bottom style="double">
        <color theme="5"/>
      </bottom>
      <diagonal/>
    </border>
    <border>
      <left/>
      <right style="double">
        <color theme="5"/>
      </right>
      <top/>
      <bottom style="double">
        <color theme="5"/>
      </bottom>
      <diagonal/>
    </border>
    <border>
      <left style="double">
        <color theme="5"/>
      </left>
      <right/>
      <top style="double">
        <color theme="5"/>
      </top>
      <bottom/>
      <diagonal/>
    </border>
    <border>
      <left/>
      <right/>
      <top style="double">
        <color theme="5"/>
      </top>
      <bottom/>
      <diagonal/>
    </border>
    <border>
      <left/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/>
      <bottom/>
      <diagonal/>
    </border>
    <border>
      <left style="double">
        <color theme="5"/>
      </left>
      <right/>
      <top/>
      <bottom style="double">
        <color theme="5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theme="5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9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Alignment="1">
      <alignment horizontal="center" vertical="center" wrapText="1"/>
    </xf>
    <xf numFmtId="0" fontId="0" fillId="2" borderId="0" xfId="0" applyFill="1"/>
    <xf numFmtId="1" fontId="27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3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2" fillId="2" borderId="0" xfId="0" applyFont="1" applyFill="1"/>
    <xf numFmtId="0" fontId="7" fillId="2" borderId="0" xfId="0" applyFont="1" applyFill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textRotation="90"/>
    </xf>
    <xf numFmtId="0" fontId="25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textRotation="90" wrapText="1"/>
    </xf>
    <xf numFmtId="0" fontId="15" fillId="5" borderId="1" xfId="0" applyFont="1" applyFill="1" applyBorder="1" applyAlignment="1">
      <alignment horizontal="center" vertical="center" wrapText="1" shrinkToFit="1"/>
    </xf>
    <xf numFmtId="1" fontId="29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Alignment="1">
      <alignment horizontal="center" vertical="center" textRotation="90" wrapText="1" shrinkToFit="1"/>
    </xf>
    <xf numFmtId="0" fontId="0" fillId="3" borderId="0" xfId="0" applyFill="1" applyAlignment="1">
      <alignment vertical="center" wrapText="1"/>
    </xf>
    <xf numFmtId="0" fontId="19" fillId="2" borderId="0" xfId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 shrinkToFit="1"/>
    </xf>
    <xf numFmtId="0" fontId="15" fillId="8" borderId="1" xfId="0" applyFont="1" applyFill="1" applyBorder="1" applyAlignment="1">
      <alignment horizontal="center" vertical="center" textRotation="90" wrapText="1" shrinkToFit="1"/>
    </xf>
    <xf numFmtId="0" fontId="28" fillId="8" borderId="1" xfId="0" applyFont="1" applyFill="1" applyBorder="1" applyAlignment="1">
      <alignment horizontal="center" vertical="center" shrinkToFit="1"/>
    </xf>
    <xf numFmtId="0" fontId="26" fillId="8" borderId="1" xfId="0" applyFont="1" applyFill="1" applyBorder="1" applyAlignment="1">
      <alignment horizontal="center" vertical="center" shrinkToFit="1"/>
    </xf>
    <xf numFmtId="0" fontId="23" fillId="2" borderId="0" xfId="0" applyFont="1" applyFill="1"/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shrinkToFit="1"/>
    </xf>
    <xf numFmtId="1" fontId="41" fillId="0" borderId="1" xfId="0" applyNumberFormat="1" applyFont="1" applyBorder="1" applyAlignment="1">
      <alignment horizontal="center" vertical="center" shrinkToFit="1"/>
    </xf>
    <xf numFmtId="2" fontId="29" fillId="0" borderId="1" xfId="0" applyNumberFormat="1" applyFont="1" applyBorder="1" applyAlignment="1">
      <alignment horizontal="center"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" fontId="26" fillId="4" borderId="4" xfId="0" applyNumberFormat="1" applyFont="1" applyFill="1" applyBorder="1" applyAlignment="1">
      <alignment horizontal="center" vertical="center" wrapText="1" shrinkToFit="1"/>
    </xf>
    <xf numFmtId="0" fontId="25" fillId="9" borderId="1" xfId="0" applyFont="1" applyFill="1" applyBorder="1" applyAlignment="1">
      <alignment horizontal="center" vertical="center" wrapText="1" shrinkToFit="1"/>
    </xf>
    <xf numFmtId="0" fontId="25" fillId="9" borderId="2" xfId="0" applyFont="1" applyFill="1" applyBorder="1" applyAlignment="1">
      <alignment horizontal="center" vertical="center" wrapText="1" shrinkToFit="1"/>
    </xf>
    <xf numFmtId="0" fontId="16" fillId="2" borderId="0" xfId="0" applyFont="1" applyFill="1" applyAlignment="1">
      <alignment wrapText="1"/>
    </xf>
    <xf numFmtId="2" fontId="26" fillId="2" borderId="1" xfId="0" applyNumberFormat="1" applyFont="1" applyFill="1" applyBorder="1" applyAlignment="1">
      <alignment horizontal="center" textRotation="90" wrapText="1"/>
    </xf>
    <xf numFmtId="1" fontId="26" fillId="2" borderId="1" xfId="0" applyNumberFormat="1" applyFont="1" applyFill="1" applyBorder="1" applyAlignment="1">
      <alignment horizontal="center" textRotation="90" wrapText="1"/>
    </xf>
    <xf numFmtId="2" fontId="26" fillId="2" borderId="3" xfId="0" applyNumberFormat="1" applyFont="1" applyFill="1" applyBorder="1" applyAlignment="1">
      <alignment horizontal="center" textRotation="90" wrapText="1"/>
    </xf>
    <xf numFmtId="2" fontId="26" fillId="2" borderId="5" xfId="0" applyNumberFormat="1" applyFont="1" applyFill="1" applyBorder="1" applyAlignment="1">
      <alignment horizontal="center" textRotation="90" wrapText="1"/>
    </xf>
    <xf numFmtId="1" fontId="26" fillId="2" borderId="5" xfId="0" applyNumberFormat="1" applyFont="1" applyFill="1" applyBorder="1" applyAlignment="1">
      <alignment horizontal="center" textRotation="90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textRotation="90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2" fontId="1" fillId="2" borderId="7" xfId="0" applyNumberFormat="1" applyFont="1" applyFill="1" applyBorder="1" applyAlignment="1">
      <alignment horizontal="center" wrapText="1"/>
    </xf>
    <xf numFmtId="2" fontId="16" fillId="2" borderId="0" xfId="0" applyNumberFormat="1" applyFont="1" applyFill="1" applyAlignment="1">
      <alignment wrapText="1"/>
    </xf>
    <xf numFmtId="0" fontId="16" fillId="2" borderId="0" xfId="0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0" fillId="2" borderId="0" xfId="0" applyFill="1" applyAlignment="1">
      <alignment wrapText="1"/>
    </xf>
    <xf numFmtId="0" fontId="48" fillId="2" borderId="0" xfId="0" applyFont="1" applyFill="1"/>
    <xf numFmtId="0" fontId="48" fillId="2" borderId="10" xfId="0" applyFont="1" applyFill="1" applyBorder="1"/>
    <xf numFmtId="0" fontId="48" fillId="2" borderId="11" xfId="0" applyFont="1" applyFill="1" applyBorder="1"/>
    <xf numFmtId="0" fontId="48" fillId="2" borderId="12" xfId="0" applyFont="1" applyFill="1" applyBorder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3" fillId="2" borderId="17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0" fontId="0" fillId="2" borderId="16" xfId="0" applyFill="1" applyBorder="1" applyAlignment="1">
      <alignment horizontal="center" vertical="center"/>
    </xf>
    <xf numFmtId="0" fontId="43" fillId="2" borderId="0" xfId="1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/>
    <xf numFmtId="0" fontId="7" fillId="3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22" fillId="2" borderId="13" xfId="0" applyFont="1" applyFill="1" applyBorder="1"/>
    <xf numFmtId="0" fontId="22" fillId="2" borderId="0" xfId="0" applyFont="1" applyFill="1"/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5" xfId="0" applyFill="1" applyBorder="1"/>
    <xf numFmtId="0" fontId="0" fillId="2" borderId="10" xfId="0" applyFill="1" applyBorder="1"/>
    <xf numFmtId="0" fontId="0" fillId="3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2" fontId="25" fillId="4" borderId="4" xfId="0" applyNumberFormat="1" applyFont="1" applyFill="1" applyBorder="1" applyAlignment="1">
      <alignment horizontal="center" vertical="center"/>
    </xf>
    <xf numFmtId="2" fontId="25" fillId="4" borderId="1" xfId="0" applyNumberFormat="1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right" vertical="center"/>
    </xf>
    <xf numFmtId="0" fontId="42" fillId="2" borderId="9" xfId="0" applyFont="1" applyFill="1" applyBorder="1" applyAlignment="1">
      <alignment horizontal="center" vertical="center"/>
    </xf>
    <xf numFmtId="2" fontId="42" fillId="2" borderId="8" xfId="0" applyNumberFormat="1" applyFont="1" applyFill="1" applyBorder="1" applyAlignment="1">
      <alignment horizontal="right" vertical="center"/>
    </xf>
    <xf numFmtId="2" fontId="42" fillId="2" borderId="9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right" vertical="center" wrapText="1"/>
    </xf>
    <xf numFmtId="0" fontId="45" fillId="2" borderId="0" xfId="0" applyFont="1" applyFill="1" applyAlignment="1">
      <alignment horizontal="center" vertical="center" textRotation="90" wrapText="1"/>
    </xf>
    <xf numFmtId="0" fontId="23" fillId="0" borderId="0" xfId="0" applyFont="1" applyAlignment="1">
      <alignment vertical="center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8" fillId="10" borderId="1" xfId="0" applyFont="1" applyFill="1" applyBorder="1" applyAlignment="1" applyProtection="1">
      <alignment horizontal="center" vertical="center" shrinkToFit="1"/>
      <protection locked="0"/>
    </xf>
    <xf numFmtId="0" fontId="1" fillId="6" borderId="1" xfId="0" applyFont="1" applyFill="1" applyBorder="1" applyAlignment="1" applyProtection="1">
      <alignment horizontal="center" textRotation="90" shrinkToFit="1"/>
      <protection locked="0"/>
    </xf>
    <xf numFmtId="14" fontId="2" fillId="6" borderId="1" xfId="0" applyNumberFormat="1" applyFont="1" applyFill="1" applyBorder="1" applyAlignment="1" applyProtection="1">
      <alignment horizontal="center" textRotation="90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51" fillId="16" borderId="7" xfId="0" applyFont="1" applyFill="1" applyBorder="1" applyAlignment="1" applyProtection="1">
      <alignment horizontal="center" vertical="center" wrapText="1" shrinkToFit="1"/>
      <protection locked="0"/>
    </xf>
    <xf numFmtId="0" fontId="56" fillId="17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 shrinkToFit="1"/>
    </xf>
    <xf numFmtId="2" fontId="53" fillId="4" borderId="4" xfId="0" applyNumberFormat="1" applyFont="1" applyFill="1" applyBorder="1" applyAlignment="1">
      <alignment horizontal="center" vertical="center" wrapText="1" shrinkToFit="1"/>
    </xf>
    <xf numFmtId="1" fontId="53" fillId="4" borderId="1" xfId="0" applyNumberFormat="1" applyFont="1" applyFill="1" applyBorder="1" applyAlignment="1">
      <alignment horizontal="center" vertical="center" wrapText="1" shrinkToFit="1"/>
    </xf>
    <xf numFmtId="49" fontId="57" fillId="18" borderId="0" xfId="0" applyNumberFormat="1" applyFont="1" applyFill="1" applyAlignment="1">
      <alignment horizontal="center" vertical="center" wrapText="1"/>
    </xf>
    <xf numFmtId="0" fontId="57" fillId="18" borderId="0" xfId="0" applyFont="1" applyFill="1" applyAlignment="1">
      <alignment horizontal="right" vertical="center" wrapText="1"/>
    </xf>
    <xf numFmtId="0" fontId="58" fillId="18" borderId="0" xfId="0" applyFont="1" applyFill="1" applyAlignment="1">
      <alignment horizontal="right" vertical="center"/>
    </xf>
    <xf numFmtId="0" fontId="58" fillId="18" borderId="0" xfId="0" applyFont="1" applyFill="1" applyAlignment="1">
      <alignment horizontal="center" vertical="center"/>
    </xf>
    <xf numFmtId="2" fontId="58" fillId="18" borderId="0" xfId="0" applyNumberFormat="1" applyFont="1" applyFill="1" applyAlignment="1">
      <alignment horizontal="right" vertical="center"/>
    </xf>
    <xf numFmtId="2" fontId="58" fillId="18" borderId="0" xfId="0" applyNumberFormat="1" applyFont="1" applyFill="1" applyAlignment="1">
      <alignment horizontal="center" vertical="center"/>
    </xf>
    <xf numFmtId="0" fontId="56" fillId="19" borderId="7" xfId="0" applyFont="1" applyFill="1" applyBorder="1" applyAlignment="1" applyProtection="1">
      <alignment horizontal="center" vertical="center" shrinkToFit="1"/>
      <protection locked="0"/>
    </xf>
    <xf numFmtId="0" fontId="28" fillId="20" borderId="1" xfId="0" applyFont="1" applyFill="1" applyBorder="1" applyAlignment="1" applyProtection="1">
      <alignment horizontal="center" vertical="center" shrinkToFit="1"/>
      <protection locked="0"/>
    </xf>
    <xf numFmtId="0" fontId="59" fillId="18" borderId="0" xfId="0" applyFont="1" applyFill="1"/>
    <xf numFmtId="0" fontId="60" fillId="18" borderId="0" xfId="0" applyFont="1" applyFill="1"/>
    <xf numFmtId="0" fontId="0" fillId="3" borderId="11" xfId="0" applyFill="1" applyBorder="1"/>
    <xf numFmtId="0" fontId="0" fillId="3" borderId="13" xfId="0" applyFill="1" applyBorder="1"/>
    <xf numFmtId="0" fontId="0" fillId="2" borderId="13" xfId="0" applyFill="1" applyBorder="1"/>
    <xf numFmtId="0" fontId="3" fillId="3" borderId="10" xfId="0" applyFont="1" applyFill="1" applyBorder="1"/>
    <xf numFmtId="0" fontId="1" fillId="0" borderId="7" xfId="0" applyFont="1" applyBorder="1" applyAlignment="1">
      <alignment horizontal="center" vertical="center" wrapText="1"/>
    </xf>
    <xf numFmtId="1" fontId="53" fillId="4" borderId="3" xfId="0" applyNumberFormat="1" applyFont="1" applyFill="1" applyBorder="1" applyAlignment="1">
      <alignment horizontal="center" vertical="center" wrapText="1" shrinkToFit="1"/>
    </xf>
    <xf numFmtId="2" fontId="25" fillId="4" borderId="5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textRotation="90"/>
    </xf>
    <xf numFmtId="0" fontId="28" fillId="20" borderId="4" xfId="0" applyFont="1" applyFill="1" applyBorder="1" applyAlignment="1" applyProtection="1">
      <alignment horizontal="center" vertical="center" shrinkToFit="1"/>
      <protection locked="0"/>
    </xf>
    <xf numFmtId="0" fontId="28" fillId="10" borderId="4" xfId="0" applyFont="1" applyFill="1" applyBorder="1" applyAlignment="1" applyProtection="1">
      <alignment horizontal="center" vertical="center" shrinkToFit="1"/>
      <protection locked="0"/>
    </xf>
    <xf numFmtId="0" fontId="26" fillId="4" borderId="4" xfId="0" applyFont="1" applyFill="1" applyBorder="1" applyAlignment="1">
      <alignment horizontal="center" vertical="center" textRotation="90" wrapText="1"/>
    </xf>
    <xf numFmtId="2" fontId="26" fillId="2" borderId="4" xfId="0" applyNumberFormat="1" applyFont="1" applyFill="1" applyBorder="1" applyAlignment="1">
      <alignment horizontal="center" textRotation="90" wrapText="1"/>
    </xf>
    <xf numFmtId="1" fontId="26" fillId="2" borderId="4" xfId="0" applyNumberFormat="1" applyFont="1" applyFill="1" applyBorder="1" applyAlignment="1">
      <alignment horizontal="center" textRotation="90" wrapText="1"/>
    </xf>
    <xf numFmtId="2" fontId="26" fillId="2" borderId="21" xfId="0" applyNumberFormat="1" applyFont="1" applyFill="1" applyBorder="1" applyAlignment="1">
      <alignment horizontal="center" textRotation="90" wrapText="1"/>
    </xf>
    <xf numFmtId="2" fontId="26" fillId="2" borderId="22" xfId="0" applyNumberFormat="1" applyFont="1" applyFill="1" applyBorder="1" applyAlignment="1">
      <alignment horizontal="center" textRotation="90" wrapText="1"/>
    </xf>
    <xf numFmtId="1" fontId="26" fillId="2" borderId="22" xfId="0" applyNumberFormat="1" applyFont="1" applyFill="1" applyBorder="1" applyAlignment="1">
      <alignment horizontal="center" textRotation="90" wrapText="1"/>
    </xf>
    <xf numFmtId="1" fontId="29" fillId="5" borderId="24" xfId="0" applyNumberFormat="1" applyFont="1" applyFill="1" applyBorder="1" applyAlignment="1">
      <alignment horizontal="center" vertical="center" wrapText="1"/>
    </xf>
    <xf numFmtId="1" fontId="29" fillId="4" borderId="24" xfId="0" applyNumberFormat="1" applyFont="1" applyFill="1" applyBorder="1" applyAlignment="1">
      <alignment horizontal="center" vertical="center" wrapText="1"/>
    </xf>
    <xf numFmtId="1" fontId="27" fillId="2" borderId="24" xfId="0" applyNumberFormat="1" applyFont="1" applyFill="1" applyBorder="1" applyAlignment="1">
      <alignment horizontal="center" vertical="center" wrapText="1"/>
    </xf>
    <xf numFmtId="2" fontId="26" fillId="2" borderId="24" xfId="0" applyNumberFormat="1" applyFont="1" applyFill="1" applyBorder="1" applyAlignment="1">
      <alignment horizontal="center" vertical="center" wrapText="1"/>
    </xf>
    <xf numFmtId="2" fontId="27" fillId="2" borderId="24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 shrinkToFit="1"/>
    </xf>
    <xf numFmtId="1" fontId="29" fillId="5" borderId="7" xfId="0" applyNumberFormat="1" applyFont="1" applyFill="1" applyBorder="1" applyAlignment="1">
      <alignment horizontal="center" vertical="center" wrapText="1"/>
    </xf>
    <xf numFmtId="1" fontId="29" fillId="4" borderId="7" xfId="0" applyNumberFormat="1" applyFont="1" applyFill="1" applyBorder="1" applyAlignment="1">
      <alignment horizontal="center" vertical="center" wrapText="1"/>
    </xf>
    <xf numFmtId="2" fontId="26" fillId="2" borderId="7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1" fillId="2" borderId="25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15" fillId="5" borderId="26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 applyProtection="1">
      <alignment horizontal="center" textRotation="90" shrinkToFit="1"/>
      <protection locked="0"/>
    </xf>
    <xf numFmtId="14" fontId="2" fillId="6" borderId="22" xfId="0" applyNumberFormat="1" applyFont="1" applyFill="1" applyBorder="1" applyAlignment="1" applyProtection="1">
      <alignment horizontal="center" textRotation="90" shrinkToFit="1"/>
      <protection locked="0"/>
    </xf>
    <xf numFmtId="0" fontId="0" fillId="24" borderId="0" xfId="0" applyFill="1"/>
    <xf numFmtId="0" fontId="0" fillId="24" borderId="59" xfId="0" applyFill="1" applyBorder="1"/>
    <xf numFmtId="0" fontId="0" fillId="24" borderId="60" xfId="0" applyFill="1" applyBorder="1"/>
    <xf numFmtId="0" fontId="0" fillId="24" borderId="61" xfId="0" applyFill="1" applyBorder="1"/>
    <xf numFmtId="0" fontId="0" fillId="18" borderId="0" xfId="0" applyFill="1"/>
    <xf numFmtId="0" fontId="0" fillId="2" borderId="28" xfId="0" applyFill="1" applyBorder="1"/>
    <xf numFmtId="49" fontId="1" fillId="26" borderId="7" xfId="0" applyNumberFormat="1" applyFont="1" applyFill="1" applyBorder="1" applyAlignment="1">
      <alignment horizontal="center" vertical="center" wrapText="1"/>
    </xf>
    <xf numFmtId="0" fontId="1" fillId="26" borderId="8" xfId="0" applyFont="1" applyFill="1" applyBorder="1" applyAlignment="1">
      <alignment horizontal="right" vertical="center" wrapText="1"/>
    </xf>
    <xf numFmtId="0" fontId="16" fillId="26" borderId="8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2" fontId="44" fillId="2" borderId="0" xfId="0" applyNumberFormat="1" applyFont="1" applyFill="1" applyAlignment="1">
      <alignment horizontal="center" vertical="center" wrapText="1"/>
    </xf>
    <xf numFmtId="0" fontId="63" fillId="0" borderId="68" xfId="0" applyFont="1" applyBorder="1" applyAlignment="1">
      <alignment wrapText="1"/>
    </xf>
    <xf numFmtId="0" fontId="1" fillId="6" borderId="1" xfId="0" applyFont="1" applyFill="1" applyBorder="1" applyAlignment="1" applyProtection="1">
      <alignment horizontal="center" textRotation="90" wrapText="1" shrinkToFit="1"/>
      <protection locked="0"/>
    </xf>
    <xf numFmtId="2" fontId="26" fillId="27" borderId="3" xfId="0" applyNumberFormat="1" applyFont="1" applyFill="1" applyBorder="1" applyAlignment="1">
      <alignment horizontal="center" textRotation="90" wrapText="1"/>
    </xf>
    <xf numFmtId="2" fontId="26" fillId="27" borderId="21" xfId="0" applyNumberFormat="1" applyFont="1" applyFill="1" applyBorder="1" applyAlignment="1">
      <alignment horizontal="center" textRotation="90" wrapText="1"/>
    </xf>
    <xf numFmtId="2" fontId="26" fillId="27" borderId="6" xfId="0" applyNumberFormat="1" applyFont="1" applyFill="1" applyBorder="1" applyAlignment="1">
      <alignment horizontal="center" textRotation="90" wrapText="1"/>
    </xf>
    <xf numFmtId="2" fontId="26" fillId="27" borderId="23" xfId="0" applyNumberFormat="1" applyFont="1" applyFill="1" applyBorder="1" applyAlignment="1">
      <alignment horizontal="center" textRotation="90" wrapText="1"/>
    </xf>
    <xf numFmtId="0" fontId="26" fillId="27" borderId="1" xfId="0" applyFont="1" applyFill="1" applyBorder="1" applyAlignment="1">
      <alignment horizontal="center" textRotation="90" wrapText="1"/>
    </xf>
    <xf numFmtId="0" fontId="26" fillId="27" borderId="4" xfId="0" applyFont="1" applyFill="1" applyBorder="1" applyAlignment="1">
      <alignment horizontal="center" textRotation="90" wrapText="1"/>
    </xf>
    <xf numFmtId="1" fontId="29" fillId="27" borderId="7" xfId="0" applyNumberFormat="1" applyFont="1" applyFill="1" applyBorder="1" applyAlignment="1">
      <alignment horizontal="center" vertical="center" wrapText="1"/>
    </xf>
    <xf numFmtId="1" fontId="29" fillId="27" borderId="1" xfId="0" applyNumberFormat="1" applyFont="1" applyFill="1" applyBorder="1" applyAlignment="1">
      <alignment horizontal="center" vertical="center" wrapText="1"/>
    </xf>
    <xf numFmtId="1" fontId="27" fillId="27" borderId="1" xfId="0" applyNumberFormat="1" applyFont="1" applyFill="1" applyBorder="1" applyAlignment="1">
      <alignment horizontal="center" vertical="center" wrapText="1"/>
    </xf>
    <xf numFmtId="0" fontId="43" fillId="22" borderId="21" xfId="1" applyFont="1" applyFill="1" applyBorder="1" applyAlignment="1" applyProtection="1">
      <alignment horizontal="center" vertical="center" wrapText="1"/>
    </xf>
    <xf numFmtId="0" fontId="43" fillId="22" borderId="30" xfId="1" applyFont="1" applyFill="1" applyBorder="1" applyAlignment="1" applyProtection="1">
      <alignment horizontal="center" vertical="center" wrapText="1"/>
    </xf>
    <xf numFmtId="0" fontId="43" fillId="22" borderId="31" xfId="1" applyFont="1" applyFill="1" applyBorder="1" applyAlignment="1" applyProtection="1">
      <alignment horizontal="center" vertical="center" wrapText="1"/>
    </xf>
    <xf numFmtId="0" fontId="43" fillId="22" borderId="22" xfId="1" applyFont="1" applyFill="1" applyBorder="1" applyAlignment="1" applyProtection="1">
      <alignment horizontal="center" vertical="center" wrapText="1"/>
    </xf>
    <xf numFmtId="0" fontId="43" fillId="22" borderId="32" xfId="1" applyFont="1" applyFill="1" applyBorder="1" applyAlignment="1" applyProtection="1">
      <alignment horizontal="center" vertical="center" wrapText="1"/>
    </xf>
    <xf numFmtId="0" fontId="43" fillId="22" borderId="33" xfId="1" applyFont="1" applyFill="1" applyBorder="1" applyAlignment="1" applyProtection="1">
      <alignment horizontal="center" vertical="center" wrapText="1"/>
    </xf>
    <xf numFmtId="0" fontId="62" fillId="22" borderId="27" xfId="1" applyFont="1" applyFill="1" applyBorder="1" applyAlignment="1" applyProtection="1">
      <alignment horizontal="center" vertical="center"/>
    </xf>
    <xf numFmtId="0" fontId="62" fillId="22" borderId="28" xfId="1" applyFont="1" applyFill="1" applyBorder="1" applyAlignment="1" applyProtection="1">
      <alignment horizontal="center" vertical="center"/>
    </xf>
    <xf numFmtId="0" fontId="62" fillId="22" borderId="29" xfId="1" applyFont="1" applyFill="1" applyBorder="1" applyAlignment="1" applyProtection="1">
      <alignment horizontal="center" vertical="center"/>
    </xf>
    <xf numFmtId="0" fontId="62" fillId="22" borderId="18" xfId="1" applyFont="1" applyFill="1" applyBorder="1" applyAlignment="1" applyProtection="1">
      <alignment horizontal="center" vertical="center"/>
    </xf>
    <xf numFmtId="0" fontId="62" fillId="22" borderId="20" xfId="1" applyFont="1" applyFill="1" applyBorder="1" applyAlignment="1" applyProtection="1">
      <alignment horizontal="center" vertical="center"/>
    </xf>
    <xf numFmtId="0" fontId="62" fillId="22" borderId="19" xfId="1" applyFont="1" applyFill="1" applyBorder="1" applyAlignment="1" applyProtection="1">
      <alignment horizontal="center" vertical="center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49" fillId="11" borderId="21" xfId="0" applyFont="1" applyFill="1" applyBorder="1" applyAlignment="1">
      <alignment horizontal="center" vertical="center" wrapText="1"/>
    </xf>
    <xf numFmtId="0" fontId="50" fillId="11" borderId="30" xfId="0" applyFont="1" applyFill="1" applyBorder="1" applyAlignment="1">
      <alignment horizontal="center" vertical="center"/>
    </xf>
    <xf numFmtId="0" fontId="50" fillId="11" borderId="31" xfId="0" applyFont="1" applyFill="1" applyBorder="1" applyAlignment="1">
      <alignment horizontal="center" vertical="center"/>
    </xf>
    <xf numFmtId="0" fontId="50" fillId="11" borderId="22" xfId="0" applyFont="1" applyFill="1" applyBorder="1" applyAlignment="1">
      <alignment horizontal="center" vertical="center"/>
    </xf>
    <xf numFmtId="0" fontId="50" fillId="11" borderId="32" xfId="0" applyFont="1" applyFill="1" applyBorder="1" applyAlignment="1">
      <alignment horizontal="center" vertical="center"/>
    </xf>
    <xf numFmtId="0" fontId="50" fillId="11" borderId="33" xfId="0" applyFont="1" applyFill="1" applyBorder="1" applyAlignment="1">
      <alignment horizontal="center" vertical="center"/>
    </xf>
    <xf numFmtId="0" fontId="24" fillId="12" borderId="21" xfId="1" applyFont="1" applyFill="1" applyBorder="1" applyAlignment="1" applyProtection="1">
      <alignment horizontal="center" vertical="center" shrinkToFit="1"/>
    </xf>
    <xf numFmtId="0" fontId="24" fillId="12" borderId="30" xfId="1" applyFont="1" applyFill="1" applyBorder="1" applyAlignment="1" applyProtection="1">
      <alignment horizontal="center" vertical="center" shrinkToFit="1"/>
    </xf>
    <xf numFmtId="0" fontId="24" fillId="12" borderId="31" xfId="1" applyFont="1" applyFill="1" applyBorder="1" applyAlignment="1" applyProtection="1">
      <alignment horizontal="center" vertical="center" shrinkToFit="1"/>
    </xf>
    <xf numFmtId="0" fontId="24" fillId="12" borderId="22" xfId="1" applyFont="1" applyFill="1" applyBorder="1" applyAlignment="1" applyProtection="1">
      <alignment horizontal="center" vertical="center" shrinkToFit="1"/>
    </xf>
    <xf numFmtId="0" fontId="24" fillId="12" borderId="32" xfId="1" applyFont="1" applyFill="1" applyBorder="1" applyAlignment="1" applyProtection="1">
      <alignment horizontal="center" vertical="center" shrinkToFit="1"/>
    </xf>
    <xf numFmtId="0" fontId="24" fillId="12" borderId="33" xfId="1" applyFont="1" applyFill="1" applyBorder="1" applyAlignment="1" applyProtection="1">
      <alignment horizontal="center" vertical="center" shrinkToFit="1"/>
    </xf>
    <xf numFmtId="0" fontId="47" fillId="25" borderId="4" xfId="0" applyFont="1" applyFill="1" applyBorder="1" applyAlignment="1">
      <alignment horizontal="center" vertical="center" wrapText="1"/>
    </xf>
    <xf numFmtId="0" fontId="47" fillId="25" borderId="34" xfId="0" applyFont="1" applyFill="1" applyBorder="1" applyAlignment="1">
      <alignment horizontal="center" vertical="center" wrapText="1"/>
    </xf>
    <xf numFmtId="0" fontId="47" fillId="25" borderId="24" xfId="0" applyFont="1" applyFill="1" applyBorder="1" applyAlignment="1">
      <alignment horizontal="center" vertical="center" wrapText="1"/>
    </xf>
    <xf numFmtId="0" fontId="47" fillId="25" borderId="21" xfId="0" applyFont="1" applyFill="1" applyBorder="1" applyAlignment="1">
      <alignment horizontal="center" vertical="center" wrapText="1"/>
    </xf>
    <xf numFmtId="0" fontId="47" fillId="25" borderId="30" xfId="0" applyFont="1" applyFill="1" applyBorder="1" applyAlignment="1">
      <alignment horizontal="center" vertical="center" wrapText="1"/>
    </xf>
    <xf numFmtId="0" fontId="47" fillId="25" borderId="31" xfId="0" applyFont="1" applyFill="1" applyBorder="1" applyAlignment="1">
      <alignment horizontal="center" vertical="center" wrapText="1"/>
    </xf>
    <xf numFmtId="0" fontId="47" fillId="25" borderId="22" xfId="0" applyFont="1" applyFill="1" applyBorder="1" applyAlignment="1">
      <alignment horizontal="center" vertical="center" wrapText="1"/>
    </xf>
    <xf numFmtId="0" fontId="47" fillId="25" borderId="32" xfId="0" applyFont="1" applyFill="1" applyBorder="1" applyAlignment="1">
      <alignment horizontal="center" vertical="center" wrapText="1"/>
    </xf>
    <xf numFmtId="0" fontId="47" fillId="25" borderId="33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horizontal="center" vertical="center"/>
    </xf>
    <xf numFmtId="0" fontId="24" fillId="22" borderId="21" xfId="1" applyFont="1" applyFill="1" applyBorder="1" applyAlignment="1" applyProtection="1">
      <alignment horizontal="center" vertical="center"/>
    </xf>
    <xf numFmtId="0" fontId="24" fillId="22" borderId="30" xfId="1" applyFont="1" applyFill="1" applyBorder="1" applyAlignment="1" applyProtection="1">
      <alignment horizontal="center" vertical="center"/>
    </xf>
    <xf numFmtId="0" fontId="24" fillId="22" borderId="31" xfId="1" applyFont="1" applyFill="1" applyBorder="1" applyAlignment="1" applyProtection="1">
      <alignment horizontal="center" vertical="center"/>
    </xf>
    <xf numFmtId="0" fontId="24" fillId="22" borderId="22" xfId="1" applyFont="1" applyFill="1" applyBorder="1" applyAlignment="1" applyProtection="1">
      <alignment horizontal="center" vertical="center"/>
    </xf>
    <xf numFmtId="0" fontId="24" fillId="22" borderId="32" xfId="1" applyFont="1" applyFill="1" applyBorder="1" applyAlignment="1" applyProtection="1">
      <alignment horizontal="center" vertical="center"/>
    </xf>
    <xf numFmtId="0" fontId="24" fillId="22" borderId="33" xfId="1" applyFont="1" applyFill="1" applyBorder="1" applyAlignment="1" applyProtection="1">
      <alignment horizontal="center" vertical="center"/>
    </xf>
    <xf numFmtId="0" fontId="43" fillId="22" borderId="27" xfId="1" applyFont="1" applyFill="1" applyBorder="1" applyAlignment="1" applyProtection="1">
      <alignment horizontal="center" vertical="center" wrapText="1"/>
    </xf>
    <xf numFmtId="0" fontId="43" fillId="22" borderId="28" xfId="1" applyFont="1" applyFill="1" applyBorder="1" applyAlignment="1" applyProtection="1">
      <alignment horizontal="center" vertical="center" wrapText="1"/>
    </xf>
    <xf numFmtId="0" fontId="43" fillId="22" borderId="29" xfId="1" applyFont="1" applyFill="1" applyBorder="1" applyAlignment="1" applyProtection="1">
      <alignment horizontal="center" vertical="center" wrapText="1"/>
    </xf>
    <xf numFmtId="0" fontId="43" fillId="22" borderId="18" xfId="1" applyFont="1" applyFill="1" applyBorder="1" applyAlignment="1" applyProtection="1">
      <alignment horizontal="center" vertical="center" wrapText="1"/>
    </xf>
    <xf numFmtId="0" fontId="43" fillId="22" borderId="20" xfId="1" applyFont="1" applyFill="1" applyBorder="1" applyAlignment="1" applyProtection="1">
      <alignment horizontal="center" vertical="center" wrapText="1"/>
    </xf>
    <xf numFmtId="0" fontId="43" fillId="22" borderId="19" xfId="1" applyFont="1" applyFill="1" applyBorder="1" applyAlignment="1" applyProtection="1">
      <alignment horizontal="center" vertical="center" wrapText="1"/>
    </xf>
    <xf numFmtId="0" fontId="24" fillId="22" borderId="21" xfId="1" applyFont="1" applyFill="1" applyBorder="1" applyAlignment="1" applyProtection="1">
      <alignment horizontal="center" vertical="center" wrapText="1" shrinkToFit="1"/>
    </xf>
    <xf numFmtId="0" fontId="24" fillId="22" borderId="30" xfId="1" applyFont="1" applyFill="1" applyBorder="1" applyAlignment="1" applyProtection="1">
      <alignment horizontal="center" vertical="center" wrapText="1" shrinkToFit="1"/>
    </xf>
    <xf numFmtId="0" fontId="24" fillId="22" borderId="31" xfId="1" applyFont="1" applyFill="1" applyBorder="1" applyAlignment="1" applyProtection="1">
      <alignment horizontal="center" vertical="center" wrapText="1" shrinkToFit="1"/>
    </xf>
    <xf numFmtId="0" fontId="24" fillId="22" borderId="22" xfId="1" applyFont="1" applyFill="1" applyBorder="1" applyAlignment="1" applyProtection="1">
      <alignment horizontal="center" vertical="center" wrapText="1" shrinkToFit="1"/>
    </xf>
    <xf numFmtId="0" fontId="24" fillId="22" borderId="32" xfId="1" applyFont="1" applyFill="1" applyBorder="1" applyAlignment="1" applyProtection="1">
      <alignment horizontal="center" vertical="center" wrapText="1" shrinkToFit="1"/>
    </xf>
    <xf numFmtId="0" fontId="24" fillId="22" borderId="33" xfId="1" applyFont="1" applyFill="1" applyBorder="1" applyAlignment="1" applyProtection="1">
      <alignment horizontal="center" vertical="center" wrapText="1" shrinkToFit="1"/>
    </xf>
    <xf numFmtId="0" fontId="24" fillId="22" borderId="21" xfId="1" applyFont="1" applyFill="1" applyBorder="1" applyAlignment="1" applyProtection="1">
      <alignment horizontal="center" vertical="center" wrapText="1"/>
    </xf>
    <xf numFmtId="0" fontId="24" fillId="22" borderId="30" xfId="1" applyFont="1" applyFill="1" applyBorder="1" applyAlignment="1" applyProtection="1">
      <alignment horizontal="center" vertical="center" wrapText="1"/>
    </xf>
    <xf numFmtId="0" fontId="24" fillId="22" borderId="31" xfId="1" applyFont="1" applyFill="1" applyBorder="1" applyAlignment="1" applyProtection="1">
      <alignment horizontal="center" vertical="center" wrapText="1"/>
    </xf>
    <xf numFmtId="0" fontId="24" fillId="22" borderId="22" xfId="1" applyFont="1" applyFill="1" applyBorder="1" applyAlignment="1" applyProtection="1">
      <alignment horizontal="center" vertical="center" wrapText="1"/>
    </xf>
    <xf numFmtId="0" fontId="24" fillId="22" borderId="32" xfId="1" applyFont="1" applyFill="1" applyBorder="1" applyAlignment="1" applyProtection="1">
      <alignment horizontal="center" vertical="center" wrapText="1"/>
    </xf>
    <xf numFmtId="0" fontId="24" fillId="22" borderId="33" xfId="1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2" fillId="4" borderId="21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61" fillId="21" borderId="66" xfId="0" applyFont="1" applyFill="1" applyBorder="1" applyAlignment="1">
      <alignment horizontal="left"/>
    </xf>
    <xf numFmtId="0" fontId="61" fillId="21" borderId="60" xfId="0" applyFont="1" applyFill="1" applyBorder="1" applyAlignment="1">
      <alignment horizontal="left"/>
    </xf>
    <xf numFmtId="14" fontId="8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14" fontId="3" fillId="2" borderId="67" xfId="0" applyNumberFormat="1" applyFont="1" applyFill="1" applyBorder="1" applyAlignment="1">
      <alignment horizontal="center"/>
    </xf>
    <xf numFmtId="0" fontId="3" fillId="2" borderId="67" xfId="0" applyFont="1" applyFill="1" applyBorder="1" applyAlignment="1">
      <alignment horizontal="center"/>
    </xf>
    <xf numFmtId="0" fontId="8" fillId="24" borderId="60" xfId="0" applyFont="1" applyFill="1" applyBorder="1" applyAlignment="1">
      <alignment horizontal="center"/>
    </xf>
    <xf numFmtId="0" fontId="8" fillId="24" borderId="62" xfId="0" applyFont="1" applyFill="1" applyBorder="1" applyAlignment="1">
      <alignment horizontal="center" vertical="center"/>
    </xf>
    <xf numFmtId="0" fontId="8" fillId="24" borderId="63" xfId="0" applyFont="1" applyFill="1" applyBorder="1" applyAlignment="1">
      <alignment horizontal="center" vertical="center"/>
    </xf>
    <xf numFmtId="0" fontId="8" fillId="24" borderId="64" xfId="0" applyFont="1" applyFill="1" applyBorder="1" applyAlignment="1">
      <alignment horizontal="center" vertical="center"/>
    </xf>
    <xf numFmtId="0" fontId="61" fillId="21" borderId="65" xfId="0" applyFont="1" applyFill="1" applyBorder="1" applyAlignment="1">
      <alignment horizontal="left"/>
    </xf>
    <xf numFmtId="0" fontId="61" fillId="21" borderId="0" xfId="0" applyFont="1" applyFill="1" applyAlignment="1">
      <alignment horizontal="left"/>
    </xf>
    <xf numFmtId="0" fontId="32" fillId="4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 shrinkToFit="1"/>
    </xf>
    <xf numFmtId="0" fontId="13" fillId="13" borderId="6" xfId="0" applyFont="1" applyFill="1" applyBorder="1" applyAlignment="1">
      <alignment horizontal="center" vertical="center" wrapText="1" shrinkToFit="1"/>
    </xf>
    <xf numFmtId="0" fontId="13" fillId="13" borderId="5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47" fillId="14" borderId="21" xfId="0" applyFont="1" applyFill="1" applyBorder="1" applyAlignment="1">
      <alignment horizontal="center" vertical="center" wrapText="1" shrinkToFit="1"/>
    </xf>
    <xf numFmtId="0" fontId="47" fillId="14" borderId="30" xfId="0" applyFont="1" applyFill="1" applyBorder="1" applyAlignment="1">
      <alignment horizontal="center" vertical="center" wrapText="1" shrinkToFit="1"/>
    </xf>
    <xf numFmtId="0" fontId="47" fillId="14" borderId="31" xfId="0" applyFont="1" applyFill="1" applyBorder="1" applyAlignment="1">
      <alignment horizontal="center" vertical="center" wrapText="1" shrinkToFit="1"/>
    </xf>
    <xf numFmtId="0" fontId="47" fillId="14" borderId="22" xfId="0" applyFont="1" applyFill="1" applyBorder="1" applyAlignment="1">
      <alignment horizontal="center" vertical="center" wrapText="1" shrinkToFit="1"/>
    </xf>
    <xf numFmtId="0" fontId="47" fillId="14" borderId="32" xfId="0" applyFont="1" applyFill="1" applyBorder="1" applyAlignment="1">
      <alignment horizontal="center" vertical="center" wrapText="1" shrinkToFit="1"/>
    </xf>
    <xf numFmtId="0" fontId="47" fillId="14" borderId="33" xfId="0" applyFont="1" applyFill="1" applyBorder="1" applyAlignment="1">
      <alignment horizontal="center" vertical="center" wrapText="1" shrinkToFit="1"/>
    </xf>
    <xf numFmtId="0" fontId="11" fillId="10" borderId="2" xfId="0" applyFont="1" applyFill="1" applyBorder="1" applyAlignment="1">
      <alignment horizontal="center" vertical="center" wrapText="1" shrinkToFit="1"/>
    </xf>
    <xf numFmtId="0" fontId="11" fillId="10" borderId="1" xfId="0" applyFont="1" applyFill="1" applyBorder="1" applyAlignment="1">
      <alignment horizontal="center" vertical="center" wrapText="1" shrinkToFit="1"/>
    </xf>
    <xf numFmtId="0" fontId="13" fillId="13" borderId="38" xfId="0" applyFont="1" applyFill="1" applyBorder="1" applyAlignment="1">
      <alignment horizontal="center" vertical="center" wrapText="1" shrinkToFit="1"/>
    </xf>
    <xf numFmtId="0" fontId="13" fillId="13" borderId="39" xfId="0" applyFont="1" applyFill="1" applyBorder="1" applyAlignment="1">
      <alignment horizontal="center" vertical="center" wrapText="1" shrinkToFit="1"/>
    </xf>
    <xf numFmtId="0" fontId="13" fillId="13" borderId="40" xfId="0" applyFont="1" applyFill="1" applyBorder="1" applyAlignment="1">
      <alignment horizontal="center" vertical="center" wrapText="1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47" fillId="14" borderId="41" xfId="0" applyFont="1" applyFill="1" applyBorder="1" applyAlignment="1">
      <alignment horizontal="center" vertical="center" wrapText="1" shrinkToFit="1"/>
    </xf>
    <xf numFmtId="0" fontId="47" fillId="14" borderId="42" xfId="0" applyFont="1" applyFill="1" applyBorder="1" applyAlignment="1">
      <alignment horizontal="center" vertical="center" wrapText="1" shrinkToFit="1"/>
    </xf>
    <xf numFmtId="0" fontId="47" fillId="14" borderId="43" xfId="0" applyFont="1" applyFill="1" applyBorder="1" applyAlignment="1">
      <alignment horizontal="center" vertical="center" wrapText="1" shrinkToFit="1"/>
    </xf>
    <xf numFmtId="0" fontId="47" fillId="14" borderId="44" xfId="0" applyFont="1" applyFill="1" applyBorder="1" applyAlignment="1">
      <alignment horizontal="center" vertical="center" wrapText="1" shrinkToFit="1"/>
    </xf>
    <xf numFmtId="0" fontId="47" fillId="14" borderId="45" xfId="0" applyFont="1" applyFill="1" applyBorder="1" applyAlignment="1">
      <alignment horizontal="center" vertical="center" wrapText="1" shrinkToFit="1"/>
    </xf>
    <xf numFmtId="0" fontId="47" fillId="14" borderId="46" xfId="0" applyFont="1" applyFill="1" applyBorder="1" applyAlignment="1">
      <alignment horizontal="center" vertical="center" wrapText="1" shrinkToFit="1"/>
    </xf>
    <xf numFmtId="0" fontId="33" fillId="4" borderId="27" xfId="0" applyFont="1" applyFill="1" applyBorder="1" applyAlignment="1">
      <alignment horizontal="center" vertical="center" wrapText="1" shrinkToFit="1"/>
    </xf>
    <xf numFmtId="0" fontId="33" fillId="4" borderId="28" xfId="0" applyFont="1" applyFill="1" applyBorder="1" applyAlignment="1">
      <alignment horizontal="center" vertical="center" wrapText="1" shrinkToFit="1"/>
    </xf>
    <xf numFmtId="0" fontId="33" fillId="4" borderId="47" xfId="0" applyFont="1" applyFill="1" applyBorder="1" applyAlignment="1">
      <alignment horizontal="center" vertical="center" wrapText="1" shrinkToFit="1"/>
    </xf>
    <xf numFmtId="0" fontId="33" fillId="4" borderId="18" xfId="0" applyFont="1" applyFill="1" applyBorder="1" applyAlignment="1">
      <alignment horizontal="center" vertical="center" wrapText="1" shrinkToFit="1"/>
    </xf>
    <xf numFmtId="0" fontId="33" fillId="4" borderId="20" xfId="0" applyFont="1" applyFill="1" applyBorder="1" applyAlignment="1">
      <alignment horizontal="center" vertical="center" wrapText="1" shrinkToFit="1"/>
    </xf>
    <xf numFmtId="0" fontId="33" fillId="4" borderId="48" xfId="0" applyFont="1" applyFill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6" fillId="2" borderId="49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2" fontId="16" fillId="2" borderId="49" xfId="0" applyNumberFormat="1" applyFont="1" applyFill="1" applyBorder="1" applyAlignment="1">
      <alignment wrapText="1"/>
    </xf>
    <xf numFmtId="2" fontId="16" fillId="2" borderId="0" xfId="0" applyNumberFormat="1" applyFont="1" applyFill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2" borderId="7" xfId="0" applyNumberFormat="1" applyFont="1" applyFill="1" applyBorder="1" applyAlignment="1">
      <alignment horizontal="center" wrapText="1"/>
    </xf>
    <xf numFmtId="0" fontId="30" fillId="7" borderId="49" xfId="0" applyFont="1" applyFill="1" applyBorder="1" applyAlignment="1">
      <alignment horizontal="center" vertical="center" shrinkToFit="1"/>
    </xf>
    <xf numFmtId="0" fontId="30" fillId="7" borderId="0" xfId="0" applyFont="1" applyFill="1" applyAlignment="1">
      <alignment horizontal="center" vertical="center" shrinkToFit="1"/>
    </xf>
    <xf numFmtId="0" fontId="30" fillId="7" borderId="50" xfId="0" applyFont="1" applyFill="1" applyBorder="1" applyAlignment="1">
      <alignment horizontal="center" vertical="center" shrinkToFit="1"/>
    </xf>
    <xf numFmtId="0" fontId="30" fillId="7" borderId="18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center" vertical="center" wrapText="1"/>
    </xf>
    <xf numFmtId="2" fontId="26" fillId="27" borderId="3" xfId="0" applyNumberFormat="1" applyFont="1" applyFill="1" applyBorder="1" applyAlignment="1">
      <alignment horizontal="center" textRotation="90" wrapText="1"/>
    </xf>
    <xf numFmtId="2" fontId="26" fillId="27" borderId="6" xfId="0" applyNumberFormat="1" applyFont="1" applyFill="1" applyBorder="1" applyAlignment="1">
      <alignment horizontal="center" textRotation="90" wrapText="1"/>
    </xf>
    <xf numFmtId="0" fontId="31" fillId="7" borderId="49" xfId="0" applyFont="1" applyFill="1" applyBorder="1" applyAlignment="1">
      <alignment horizontal="center" vertical="center" shrinkToFit="1"/>
    </xf>
    <xf numFmtId="0" fontId="31" fillId="7" borderId="0" xfId="0" applyFont="1" applyFill="1" applyAlignment="1">
      <alignment horizontal="center" vertical="center" shrinkToFit="1"/>
    </xf>
    <xf numFmtId="0" fontId="31" fillId="7" borderId="50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wrapText="1"/>
    </xf>
    <xf numFmtId="0" fontId="21" fillId="7" borderId="27" xfId="0" applyFont="1" applyFill="1" applyBorder="1" applyAlignment="1">
      <alignment horizontal="center" wrapText="1"/>
    </xf>
    <xf numFmtId="0" fontId="21" fillId="7" borderId="28" xfId="0" applyFont="1" applyFill="1" applyBorder="1" applyAlignment="1">
      <alignment horizontal="center" wrapText="1"/>
    </xf>
    <xf numFmtId="0" fontId="21" fillId="7" borderId="29" xfId="0" applyFont="1" applyFill="1" applyBorder="1" applyAlignment="1">
      <alignment horizontal="center" wrapText="1"/>
    </xf>
    <xf numFmtId="14" fontId="20" fillId="7" borderId="49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0" xfId="0" applyFont="1" applyFill="1" applyAlignment="1" applyProtection="1">
      <alignment horizontal="center" vertical="center" wrapText="1"/>
      <protection locked="0"/>
    </xf>
    <xf numFmtId="0" fontId="20" fillId="7" borderId="50" xfId="0" applyFont="1" applyFill="1" applyBorder="1" applyAlignment="1" applyProtection="1">
      <alignment horizontal="center" vertical="center" wrapText="1"/>
      <protection locked="0"/>
    </xf>
    <xf numFmtId="0" fontId="0" fillId="7" borderId="49" xfId="0" applyFill="1" applyBorder="1" applyAlignment="1">
      <alignment horizontal="center" vertical="center" wrapText="1" shrinkToFit="1"/>
    </xf>
    <xf numFmtId="0" fontId="31" fillId="7" borderId="0" xfId="0" applyFont="1" applyFill="1" applyAlignment="1">
      <alignment horizontal="center" vertical="center" wrapText="1" shrinkToFit="1"/>
    </xf>
    <xf numFmtId="0" fontId="31" fillId="7" borderId="50" xfId="0" applyFont="1" applyFill="1" applyBorder="1" applyAlignment="1">
      <alignment horizontal="center" vertical="center" wrapText="1" shrinkToFit="1"/>
    </xf>
    <xf numFmtId="0" fontId="31" fillId="7" borderId="18" xfId="0" applyFont="1" applyFill="1" applyBorder="1" applyAlignment="1">
      <alignment horizontal="center" vertical="center" wrapText="1" shrinkToFit="1"/>
    </xf>
    <xf numFmtId="0" fontId="31" fillId="7" borderId="20" xfId="0" applyFont="1" applyFill="1" applyBorder="1" applyAlignment="1">
      <alignment horizontal="center" vertical="center" wrapText="1" shrinkToFit="1"/>
    </xf>
    <xf numFmtId="0" fontId="31" fillId="7" borderId="19" xfId="0" applyFont="1" applyFill="1" applyBorder="1" applyAlignment="1">
      <alignment horizontal="center" vertical="center" wrapText="1" shrinkToFit="1"/>
    </xf>
    <xf numFmtId="2" fontId="26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49" fontId="26" fillId="8" borderId="4" xfId="0" applyNumberFormat="1" applyFont="1" applyFill="1" applyBorder="1" applyAlignment="1">
      <alignment horizontal="left" vertical="center" shrinkToFit="1"/>
    </xf>
    <xf numFmtId="49" fontId="26" fillId="8" borderId="34" xfId="0" applyNumberFormat="1" applyFont="1" applyFill="1" applyBorder="1" applyAlignment="1">
      <alignment horizontal="left" vertical="center" shrinkToFit="1"/>
    </xf>
    <xf numFmtId="49" fontId="26" fillId="8" borderId="24" xfId="0" applyNumberFormat="1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center" vertical="center" shrinkToFit="1"/>
    </xf>
    <xf numFmtId="0" fontId="1" fillId="26" borderId="7" xfId="0" applyFont="1" applyFill="1" applyBorder="1" applyAlignment="1">
      <alignment horizontal="center" vertical="center" wrapText="1"/>
    </xf>
    <xf numFmtId="0" fontId="1" fillId="26" borderId="51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shrinkToFit="1"/>
    </xf>
    <xf numFmtId="0" fontId="26" fillId="4" borderId="34" xfId="0" applyFont="1" applyFill="1" applyBorder="1" applyAlignment="1">
      <alignment horizontal="center" vertical="center" shrinkToFit="1"/>
    </xf>
    <xf numFmtId="0" fontId="26" fillId="4" borderId="24" xfId="0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" fillId="26" borderId="51" xfId="0" applyNumberFormat="1" applyFont="1" applyFill="1" applyBorder="1" applyAlignment="1">
      <alignment horizontal="center" vertical="center" wrapText="1"/>
    </xf>
    <xf numFmtId="2" fontId="1" fillId="26" borderId="9" xfId="0" applyNumberFormat="1" applyFont="1" applyFill="1" applyBorder="1" applyAlignment="1">
      <alignment horizontal="center" vertical="center" wrapText="1"/>
    </xf>
    <xf numFmtId="2" fontId="26" fillId="27" borderId="21" xfId="0" applyNumberFormat="1" applyFont="1" applyFill="1" applyBorder="1" applyAlignment="1">
      <alignment horizontal="center" vertical="center" wrapText="1"/>
    </xf>
    <xf numFmtId="2" fontId="26" fillId="27" borderId="30" xfId="0" applyNumberFormat="1" applyFont="1" applyFill="1" applyBorder="1" applyAlignment="1">
      <alignment horizontal="center" vertical="center" wrapText="1"/>
    </xf>
    <xf numFmtId="2" fontId="26" fillId="27" borderId="31" xfId="0" applyNumberFormat="1" applyFont="1" applyFill="1" applyBorder="1" applyAlignment="1">
      <alignment horizontal="center" vertical="center" wrapText="1"/>
    </xf>
    <xf numFmtId="2" fontId="26" fillId="27" borderId="23" xfId="0" applyNumberFormat="1" applyFont="1" applyFill="1" applyBorder="1" applyAlignment="1">
      <alignment horizontal="center" vertical="center" wrapText="1"/>
    </xf>
    <xf numFmtId="2" fontId="26" fillId="27" borderId="0" xfId="0" applyNumberFormat="1" applyFont="1" applyFill="1" applyAlignment="1">
      <alignment horizontal="center" vertical="center" wrapText="1"/>
    </xf>
    <xf numFmtId="2" fontId="26" fillId="27" borderId="36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49" fontId="26" fillId="8" borderId="1" xfId="0" applyNumberFormat="1" applyFont="1" applyFill="1" applyBorder="1" applyAlignment="1">
      <alignment horizontal="left" vertical="center" shrinkToFit="1"/>
    </xf>
    <xf numFmtId="0" fontId="16" fillId="0" borderId="7" xfId="0" applyFont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shrinkToFit="1"/>
    </xf>
    <xf numFmtId="14" fontId="6" fillId="6" borderId="24" xfId="0" applyNumberFormat="1" applyFont="1" applyFill="1" applyBorder="1" applyAlignment="1">
      <alignment horizontal="center" vertical="center" shrinkToFit="1"/>
    </xf>
    <xf numFmtId="0" fontId="34" fillId="15" borderId="1" xfId="0" applyFont="1" applyFill="1" applyBorder="1" applyAlignment="1">
      <alignment horizontal="center" vertical="center" shrinkToFit="1"/>
    </xf>
    <xf numFmtId="14" fontId="6" fillId="15" borderId="1" xfId="0" applyNumberFormat="1" applyFont="1" applyFill="1" applyBorder="1" applyAlignment="1">
      <alignment horizontal="center" vertical="center" shrinkToFit="1"/>
    </xf>
    <xf numFmtId="0" fontId="29" fillId="15" borderId="4" xfId="0" applyFont="1" applyFill="1" applyBorder="1" applyAlignment="1">
      <alignment horizontal="center" vertical="center" wrapText="1"/>
    </xf>
    <xf numFmtId="0" fontId="29" fillId="15" borderId="34" xfId="0" applyFont="1" applyFill="1" applyBorder="1" applyAlignment="1">
      <alignment horizontal="center" vertical="center" wrapText="1"/>
    </xf>
    <xf numFmtId="0" fontId="29" fillId="15" borderId="2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textRotation="90" wrapText="1" shrinkToFit="1"/>
    </xf>
    <xf numFmtId="0" fontId="15" fillId="5" borderId="5" xfId="0" applyFont="1" applyFill="1" applyBorder="1" applyAlignment="1">
      <alignment horizontal="center" vertical="center" textRotation="90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23" borderId="32" xfId="0" quotePrefix="1" applyFont="1" applyFill="1" applyBorder="1" applyAlignment="1">
      <alignment horizontal="center"/>
    </xf>
    <xf numFmtId="0" fontId="3" fillId="23" borderId="32" xfId="0" applyFont="1" applyFill="1" applyBorder="1" applyAlignment="1">
      <alignment horizontal="center"/>
    </xf>
    <xf numFmtId="0" fontId="1" fillId="26" borderId="8" xfId="0" applyFont="1" applyFill="1" applyBorder="1" applyAlignment="1">
      <alignment horizontal="center" vertical="center" wrapText="1"/>
    </xf>
    <xf numFmtId="0" fontId="1" fillId="26" borderId="9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 shrinkToFit="1"/>
    </xf>
    <xf numFmtId="0" fontId="16" fillId="6" borderId="34" xfId="0" applyFont="1" applyFill="1" applyBorder="1" applyAlignment="1">
      <alignment horizontal="left" vertical="center" shrinkToFit="1"/>
    </xf>
    <xf numFmtId="0" fontId="16" fillId="6" borderId="24" xfId="0" applyFont="1" applyFill="1" applyBorder="1" applyAlignment="1">
      <alignment horizontal="left" vertical="center" shrinkToFit="1"/>
    </xf>
    <xf numFmtId="0" fontId="20" fillId="7" borderId="49" xfId="0" applyFont="1" applyFill="1" applyBorder="1" applyAlignment="1" applyProtection="1">
      <alignment horizontal="center" vertical="center" wrapText="1"/>
      <protection locked="0"/>
    </xf>
    <xf numFmtId="0" fontId="57" fillId="18" borderId="0" xfId="0" applyFont="1" applyFill="1" applyAlignment="1">
      <alignment horizontal="center" vertical="center" wrapText="1"/>
    </xf>
    <xf numFmtId="2" fontId="57" fillId="18" borderId="0" xfId="0" applyNumberFormat="1" applyFon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2" fontId="1" fillId="2" borderId="51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2" fontId="26" fillId="2" borderId="3" xfId="0" applyNumberFormat="1" applyFont="1" applyFill="1" applyBorder="1" applyAlignment="1">
      <alignment horizontal="center" textRotation="90" wrapText="1"/>
    </xf>
    <xf numFmtId="2" fontId="26" fillId="2" borderId="6" xfId="0" applyNumberFormat="1" applyFont="1" applyFill="1" applyBorder="1" applyAlignment="1">
      <alignment horizontal="center" textRotation="90" wrapText="1"/>
    </xf>
    <xf numFmtId="0" fontId="26" fillId="27" borderId="4" xfId="0" applyFont="1" applyFill="1" applyBorder="1" applyAlignment="1">
      <alignment horizontal="center" vertical="center" shrinkToFit="1"/>
    </xf>
    <xf numFmtId="0" fontId="26" fillId="27" borderId="34" xfId="0" applyFont="1" applyFill="1" applyBorder="1" applyAlignment="1">
      <alignment horizontal="center" vertical="center" shrinkToFit="1"/>
    </xf>
    <xf numFmtId="0" fontId="26" fillId="27" borderId="24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wrapText="1" shrinkToFit="1"/>
    </xf>
    <xf numFmtId="0" fontId="3" fillId="2" borderId="32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 wrapText="1"/>
    </xf>
    <xf numFmtId="2" fontId="26" fillId="2" borderId="7" xfId="0" applyNumberFormat="1" applyFont="1" applyFill="1" applyBorder="1" applyAlignment="1">
      <alignment horizontal="center" vertical="center" wrapText="1"/>
    </xf>
    <xf numFmtId="2" fontId="27" fillId="2" borderId="24" xfId="0" applyNumberFormat="1" applyFont="1" applyFill="1" applyBorder="1" applyAlignment="1">
      <alignment horizontal="center" vertical="center" wrapText="1"/>
    </xf>
    <xf numFmtId="2" fontId="26" fillId="27" borderId="7" xfId="0" applyNumberFormat="1" applyFont="1" applyFill="1" applyBorder="1" applyAlignment="1">
      <alignment horizontal="center" textRotation="90" wrapText="1"/>
    </xf>
    <xf numFmtId="2" fontId="26" fillId="2" borderId="31" xfId="0" applyNumberFormat="1" applyFont="1" applyFill="1" applyBorder="1" applyAlignment="1">
      <alignment horizontal="center" textRotation="90" wrapText="1"/>
    </xf>
    <xf numFmtId="2" fontId="26" fillId="2" borderId="36" xfId="0" applyNumberFormat="1" applyFont="1" applyFill="1" applyBorder="1" applyAlignment="1">
      <alignment horizontal="center" textRotation="90" wrapText="1"/>
    </xf>
    <xf numFmtId="14" fontId="6" fillId="15" borderId="52" xfId="0" applyNumberFormat="1" applyFont="1" applyFill="1" applyBorder="1" applyAlignment="1">
      <alignment horizontal="center" vertical="center" shrinkToFit="1"/>
    </xf>
    <xf numFmtId="14" fontId="6" fillId="15" borderId="53" xfId="0" applyNumberFormat="1" applyFont="1" applyFill="1" applyBorder="1" applyAlignment="1">
      <alignment horizontal="center" vertical="center" shrinkToFit="1"/>
    </xf>
    <xf numFmtId="14" fontId="6" fillId="15" borderId="54" xfId="0" applyNumberFormat="1" applyFont="1" applyFill="1" applyBorder="1" applyAlignment="1">
      <alignment horizontal="center" vertical="center" shrinkToFit="1"/>
    </xf>
    <xf numFmtId="14" fontId="6" fillId="15" borderId="55" xfId="0" applyNumberFormat="1" applyFont="1" applyFill="1" applyBorder="1" applyAlignment="1">
      <alignment horizontal="center" vertical="center" shrinkToFit="1"/>
    </xf>
    <xf numFmtId="14" fontId="6" fillId="15" borderId="56" xfId="0" applyNumberFormat="1" applyFont="1" applyFill="1" applyBorder="1" applyAlignment="1">
      <alignment horizontal="center" vertical="center" shrinkToFit="1"/>
    </xf>
    <xf numFmtId="14" fontId="6" fillId="15" borderId="57" xfId="0" applyNumberFormat="1" applyFont="1" applyFill="1" applyBorder="1" applyAlignment="1">
      <alignment horizontal="center" vertical="center" shrinkToFit="1"/>
    </xf>
    <xf numFmtId="0" fontId="34" fillId="15" borderId="4" xfId="0" applyFont="1" applyFill="1" applyBorder="1" applyAlignment="1">
      <alignment horizontal="center" vertical="center" shrinkToFit="1"/>
    </xf>
    <xf numFmtId="14" fontId="6" fillId="6" borderId="18" xfId="0" applyNumberFormat="1" applyFont="1" applyFill="1" applyBorder="1" applyAlignment="1">
      <alignment horizontal="center" vertical="center" shrinkToFit="1"/>
    </xf>
    <xf numFmtId="14" fontId="6" fillId="6" borderId="19" xfId="0" applyNumberFormat="1" applyFont="1" applyFill="1" applyBorder="1" applyAlignment="1">
      <alignment horizontal="center" vertical="center" shrinkToFit="1"/>
    </xf>
    <xf numFmtId="0" fontId="15" fillId="5" borderId="33" xfId="0" applyFont="1" applyFill="1" applyBorder="1" applyAlignment="1">
      <alignment horizontal="center" vertical="center" wrapText="1" shrinkToFit="1"/>
    </xf>
    <xf numFmtId="0" fontId="15" fillId="5" borderId="24" xfId="0" applyFont="1" applyFill="1" applyBorder="1" applyAlignment="1">
      <alignment horizontal="center" vertical="center" wrapText="1" shrinkToFit="1"/>
    </xf>
    <xf numFmtId="0" fontId="39" fillId="2" borderId="21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36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shrinkToFit="1"/>
    </xf>
    <xf numFmtId="0" fontId="40" fillId="2" borderId="32" xfId="0" applyFont="1" applyFill="1" applyBorder="1" applyAlignment="1">
      <alignment horizontal="center" vertical="center" shrinkToFit="1"/>
    </xf>
    <xf numFmtId="0" fontId="40" fillId="2" borderId="33" xfId="0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 shrinkToFi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left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wrapText="1" shrinkToFit="1"/>
    </xf>
    <xf numFmtId="0" fontId="36" fillId="0" borderId="5" xfId="0" applyFont="1" applyBorder="1" applyAlignment="1">
      <alignment horizontal="center" vertical="center" shrinkToFi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left" vertical="center" shrinkToFit="1"/>
    </xf>
    <xf numFmtId="0" fontId="41" fillId="0" borderId="34" xfId="0" applyFont="1" applyBorder="1" applyAlignment="1">
      <alignment horizontal="left" vertical="center" shrinkToFit="1"/>
    </xf>
    <xf numFmtId="0" fontId="25" fillId="4" borderId="21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center" vertical="top"/>
    </xf>
    <xf numFmtId="0" fontId="44" fillId="2" borderId="0" xfId="0" applyFont="1" applyFill="1" applyAlignment="1">
      <alignment horizontal="center" vertical="center" wrapText="1"/>
    </xf>
    <xf numFmtId="2" fontId="44" fillId="2" borderId="0" xfId="0" applyNumberFormat="1" applyFont="1" applyFill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38" fillId="7" borderId="18" xfId="0" applyFont="1" applyFill="1" applyBorder="1" applyAlignment="1">
      <alignment horizontal="center" vertical="center" wrapText="1"/>
    </xf>
    <xf numFmtId="0" fontId="38" fillId="7" borderId="19" xfId="0" applyFont="1" applyFill="1" applyBorder="1" applyAlignment="1">
      <alignment horizontal="center" vertical="center" wrapText="1"/>
    </xf>
    <xf numFmtId="0" fontId="38" fillId="7" borderId="18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38" fillId="7" borderId="19" xfId="0" applyFont="1" applyFill="1" applyBorder="1" applyAlignment="1">
      <alignment horizontal="center" vertical="center"/>
    </xf>
    <xf numFmtId="0" fontId="23" fillId="7" borderId="27" xfId="0" applyFont="1" applyFill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23" fillId="7" borderId="29" xfId="0" applyFont="1" applyFill="1" applyBorder="1" applyAlignment="1">
      <alignment horizontal="center" vertical="center"/>
    </xf>
    <xf numFmtId="14" fontId="38" fillId="7" borderId="49" xfId="0" applyNumberFormat="1" applyFont="1" applyFill="1" applyBorder="1" applyAlignment="1" applyProtection="1">
      <alignment horizontal="center" vertical="center"/>
      <protection locked="0"/>
    </xf>
    <xf numFmtId="0" fontId="38" fillId="7" borderId="50" xfId="0" applyFont="1" applyFill="1" applyBorder="1" applyAlignment="1" applyProtection="1">
      <alignment horizontal="center" vertical="center"/>
      <protection locked="0"/>
    </xf>
    <xf numFmtId="0" fontId="38" fillId="7" borderId="49" xfId="0" applyFont="1" applyFill="1" applyBorder="1" applyAlignment="1" applyProtection="1">
      <alignment horizontal="center" vertical="center"/>
      <protection locked="0"/>
    </xf>
    <xf numFmtId="0" fontId="38" fillId="7" borderId="0" xfId="0" applyFont="1" applyFill="1" applyAlignment="1" applyProtection="1">
      <alignment horizontal="center" vertical="center"/>
      <protection locked="0"/>
    </xf>
    <xf numFmtId="0" fontId="25" fillId="2" borderId="0" xfId="0" applyFont="1" applyFill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2" fontId="1" fillId="2" borderId="58" xfId="0" applyNumberFormat="1" applyFont="1" applyFill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0" fontId="38" fillId="7" borderId="49" xfId="0" applyFont="1" applyFill="1" applyBorder="1" applyAlignment="1">
      <alignment horizontal="center" vertical="center" wrapText="1"/>
    </xf>
    <xf numFmtId="0" fontId="38" fillId="7" borderId="50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43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1. SINAV SORU ANALİZİ</a:t>
            </a:r>
          </a:p>
        </c:rich>
      </c:tx>
      <c:layout>
        <c:manualLayout>
          <c:xMode val="edge"/>
          <c:yMode val="edge"/>
          <c:x val="0.42201881922436041"/>
          <c:y val="3.8793103448275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40807418997498E-2"/>
          <c:y val="0.22413840276973912"/>
          <c:w val="0.9420447418153679"/>
          <c:h val="0.487069990634240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Vize!$F$6:$AS$6</c:f>
              <c:strCache>
                <c:ptCount val="40"/>
                <c:pt idx="0">
                  <c:v>1.SORU</c:v>
                </c:pt>
                <c:pt idx="1">
                  <c:v>2.SORU</c:v>
                </c:pt>
                <c:pt idx="2">
                  <c:v>3.SORU</c:v>
                </c:pt>
                <c:pt idx="3">
                  <c:v>4.SORU</c:v>
                </c:pt>
                <c:pt idx="4">
                  <c:v>5.SORU</c:v>
                </c:pt>
                <c:pt idx="5">
                  <c:v>6.SORU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Vize!$F$56:$AS$56</c:f>
              <c:numCache>
                <c:formatCode>0.00</c:formatCode>
                <c:ptCount val="40"/>
                <c:pt idx="0">
                  <c:v>32.058823529411768</c:v>
                </c:pt>
                <c:pt idx="1">
                  <c:v>33.088235294117645</c:v>
                </c:pt>
                <c:pt idx="2">
                  <c:v>8.4848484848484844</c:v>
                </c:pt>
                <c:pt idx="3">
                  <c:v>38.627450980392155</c:v>
                </c:pt>
                <c:pt idx="4">
                  <c:v>72.35294117647058</c:v>
                </c:pt>
                <c:pt idx="5">
                  <c:v>70.196078431372555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9-402E-BD53-D98A9888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835712"/>
        <c:axId val="272837632"/>
      </c:barChart>
      <c:catAx>
        <c:axId val="27283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60651702772"/>
              <c:y val="0.89224318942890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283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28376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36232452273E-2"/>
              <c:y val="0.301724590460675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2835712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B05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3319131896653749"/>
          <c:y val="0.3663366336633663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05784191830871"/>
          <c:y val="0.19801980198019803"/>
          <c:w val="0.17891401712575056"/>
          <c:h val="0.55445544554455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BAC-4A4A-9104-0848F98C228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AC-4A4A-9104-0848F98C228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Butunleme!$I$96:$I$97</c:f>
              <c:numCache>
                <c:formatCode>0.00</c:formatCode>
                <c:ptCount val="2"/>
                <c:pt idx="0">
                  <c:v>18.181818181818183</c:v>
                </c:pt>
                <c:pt idx="1">
                  <c:v>81.818181818181813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AC-4A4A-9104-0848F98C228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AC-4A4A-9104-0848F98C22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DBAC-4A4A-9104-0848F98C228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Butunleme!$J$96:$J$97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DBAC-4A4A-9104-0848F98C228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AC-4A4A-9104-0848F98C22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AC-4A4A-9104-0848F98C228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Butunleme!$K$96:$K$97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DBAC-4A4A-9104-0848F98C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5758574400342"/>
          <c:y val="0.12738893122055142"/>
          <c:w val="0.8127009322325528"/>
          <c:h val="0.573250190492481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Butunleme!$D$79:$D$87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Butunleme!$E$79:$E$87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D-48B5-AB23-9241ED7F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856000"/>
        <c:axId val="273857920"/>
      </c:barChart>
      <c:catAx>
        <c:axId val="2738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606119328542"/>
              <c:y val="0.84076706036745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85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85792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685227430684E-2"/>
              <c:y val="0.11465026246719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856000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"/>
          <c:y val="0.29896907216494845"/>
          <c:w val="0.31636363636363635"/>
          <c:h val="0.44845360824742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AD-4749-9FDA-1B4A5156896C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AD-4749-9FDA-1B4A5156896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AD-4749-9FDA-1B4A5156896C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AD-4749-9FDA-1B4A5156896C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AD-4749-9FDA-1B4A5156896C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D-4749-9FDA-1B4A515689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Butunleme!$D$79:$D$87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Butunleme!$E$79:$E$87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AD-4749-9FDA-1B4A51568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"/>
          <c:y val="0.13402052016225244"/>
          <c:w val="0.32363629546306716"/>
          <c:h val="0.731958959675495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05035971223033"/>
          <c:y val="9.4340202069833901E-2"/>
          <c:w val="0.76978417266187105"/>
          <c:h val="0.597487946442280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Sonuc!$D$51:$D$59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Sonuc!$E$51:$E$59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5-46B4-A704-AEE72CD82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85920"/>
        <c:axId val="273987840"/>
      </c:barChart>
      <c:catAx>
        <c:axId val="27398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61134159305358"/>
              <c:y val="0.842772577956057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98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9878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3.2373964007187277E-2"/>
              <c:y val="0.11320820746463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985920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FF000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4460691393553606"/>
          <c:y val="0.41374234470691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8604437437993"/>
          <c:y val="0.21052631578947376"/>
          <c:w val="0.20714321837196292"/>
          <c:h val="0.610526315789473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0E-47C1-B270-7774FA22B7F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0E-47C1-B270-7774FA22B7F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Sonuc!$H$67:$H$68</c:f>
              <c:numCache>
                <c:formatCode>0.00</c:formatCode>
                <c:ptCount val="2"/>
                <c:pt idx="0">
                  <c:v>35.294117647058826</c:v>
                </c:pt>
                <c:pt idx="1">
                  <c:v>64.705882352941174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E-47C1-B270-7774FA22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18918918918926"/>
          <c:y val="0.29559929981881289"/>
          <c:w val="0.25337837837837851"/>
          <c:h val="0.4717010103491692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CA-414E-AAC6-3EAAE33B3099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CA-414E-AAC6-3EAAE33B309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CA-414E-AAC6-3EAAE33B3099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CA-414E-AAC6-3EAAE33B309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ECA-414E-AAC6-3EAAE33B3099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CA-414E-AAC6-3EAAE33B309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Sonuc!$D$51:$D$60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Sonuc!$E$51:$E$59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CA-414E-AAC6-3EAAE33B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851345700431505"/>
          <c:y val="6.2893742055827928E-2"/>
          <c:w val="0.33445936207126647"/>
          <c:h val="0.893087043364862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B05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4200676154879224"/>
          <c:y val="0.35209289171990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86294875534886"/>
          <c:y val="0.18811881188118812"/>
          <c:w val="0.1821089102887104"/>
          <c:h val="0.56435643564356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3E-42CF-B87D-5C88C635F58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3E-42CF-B87D-5C88C635F5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Vize!$I$95:$I$96</c:f>
              <c:numCache>
                <c:formatCode>0.00</c:formatCode>
                <c:ptCount val="2"/>
                <c:pt idx="0">
                  <c:v>35.294117647058826</c:v>
                </c:pt>
                <c:pt idx="1">
                  <c:v>64.705882352941174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E-42CF-B87D-5C88C635F58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3E-42CF-B87D-5C88C635F5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B3E-42CF-B87D-5C88C635F5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Vize!$J$95:$J$96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AB3E-42CF-B87D-5C88C635F58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3E-42CF-B87D-5C88C635F5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3E-42CF-B87D-5C88C635F5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Vize!$K$95:$K$96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AB3E-42CF-B87D-5C88C635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0526384320394"/>
          <c:y val="9.5541698415413601E-2"/>
          <c:w val="0.80000248016641917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Vize!$D$79:$D$87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Vize!$E$79:$E$87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C-458F-808A-72578EDD9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76288"/>
        <c:axId val="273278464"/>
      </c:barChart>
      <c:catAx>
        <c:axId val="27327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59159452894"/>
              <c:y val="0.84076680288381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27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27846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716714758481E-2"/>
              <c:y val="0.11465032060865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276288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0937437871281"/>
          <c:y val="0.27319587628865982"/>
          <c:w val="0.31921874875742573"/>
          <c:h val="0.505154639175257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9B-47C5-A364-32864DDD941C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9B-47C5-A364-32864DDD941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9B-47C5-A364-32864DDD941C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9B-47C5-A364-32864DDD941C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9B-47C5-A364-32864DDD941C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B-47C5-A364-32864DDD941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Vize!$D$79:$D$87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Vize!$E$79:$E$87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9B-47C5-A364-32864DDD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63629546306711"/>
          <c:y val="0.14433003566861835"/>
          <c:w val="0.31636370453693285"/>
          <c:h val="0.70618534221683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2. SINAV SORU ANALİZİ</a:t>
            </a:r>
          </a:p>
        </c:rich>
      </c:tx>
      <c:layout>
        <c:manualLayout>
          <c:xMode val="edge"/>
          <c:yMode val="edge"/>
          <c:x val="0.42201880320515489"/>
          <c:y val="3.8792876212361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8290062879752E-2"/>
          <c:y val="0.27586264956275586"/>
          <c:w val="0.93993725917148563"/>
          <c:h val="0.280173003462173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Final!$F$6:$AS$6</c:f>
              <c:strCache>
                <c:ptCount val="40"/>
                <c:pt idx="0">
                  <c:v>1.SORU</c:v>
                </c:pt>
                <c:pt idx="1">
                  <c:v>2.SORU</c:v>
                </c:pt>
                <c:pt idx="2">
                  <c:v>3.SORU</c:v>
                </c:pt>
                <c:pt idx="3">
                  <c:v>4.SORU</c:v>
                </c:pt>
                <c:pt idx="4">
                  <c:v>5.SORU</c:v>
                </c:pt>
                <c:pt idx="5">
                  <c:v>6.SORU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Final!$F$56:$AS$56</c:f>
              <c:numCache>
                <c:formatCode>0.00</c:formatCode>
                <c:ptCount val="40"/>
                <c:pt idx="0">
                  <c:v>33.333333333333336</c:v>
                </c:pt>
                <c:pt idx="1">
                  <c:v>37.575757575757578</c:v>
                </c:pt>
                <c:pt idx="2">
                  <c:v>40.909090909090907</c:v>
                </c:pt>
                <c:pt idx="3">
                  <c:v>19.393939393939394</c:v>
                </c:pt>
                <c:pt idx="4">
                  <c:v>14.696969696969697</c:v>
                </c:pt>
                <c:pt idx="5">
                  <c:v>47.121212121212118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8-4A8D-9512-2AE187E1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23840"/>
        <c:axId val="182334208"/>
      </c:barChart>
      <c:catAx>
        <c:axId val="18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64212806728"/>
              <c:y val="0.89224336228357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8233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3342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05000763793E-2"/>
              <c:y val="0.30172462347785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82323840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B05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5033896314608188"/>
          <c:y val="0.3915612977009089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05784191830871"/>
          <c:y val="0.19801980198019803"/>
          <c:w val="0.17891401712575056"/>
          <c:h val="0.55445544554455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8B-47EE-B130-0E87E2FF728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8B-47EE-B130-0E87E2FF728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Final!$I$96:$I$97</c:f>
              <c:numCache>
                <c:formatCode>0.00</c:formatCode>
                <c:ptCount val="2"/>
                <c:pt idx="0">
                  <c:v>28.125</c:v>
                </c:pt>
                <c:pt idx="1">
                  <c:v>71.875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B-47EE-B130-0E87E2FF728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8B-47EE-B130-0E87E2FF72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988B-47EE-B130-0E87E2FF728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Final!$J$96:$J$97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88B-47EE-B130-0E87E2FF728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8B-47EE-B130-0E87E2FF72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8B-47EE-B130-0E87E2FF728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Final!$K$96:$K$97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988B-47EE-B130-0E87E2FF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297272747002"/>
          <c:y val="0.12101948465952385"/>
          <c:w val="0.81587554524908623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Final!$D$79:$D$87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Final!$E$79:$E$87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7-44D7-8BA1-5B7084B6B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15744"/>
        <c:axId val="182417664"/>
      </c:barChart>
      <c:catAx>
        <c:axId val="18241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610077402744"/>
              <c:y val="0.840766742866819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8241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41766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793553672033E-2"/>
              <c:y val="0.11465041063415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82415744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3636363636364"/>
          <c:y val="0.29896907216494845"/>
          <c:w val="0.31636363636363635"/>
          <c:h val="0.44845360824742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88-4E6C-A60B-6193B68E5081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88-4E6C-A60B-6193B68E508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88-4E6C-A60B-6193B68E5081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88-4E6C-A60B-6193B68E508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88-4E6C-A60B-6193B68E5081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88-4E6C-A60B-6193B68E50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Final!$D$79:$D$87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Final!$E$79:$E$87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88-4E6C-A60B-6193B68E5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"/>
          <c:y val="0.13917541557305338"/>
          <c:w val="0.32363622430407879"/>
          <c:h val="0.721649715660542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BÜTÜNLEME SINAVI SORU ANALİZİ</a:t>
            </a:r>
          </a:p>
        </c:rich>
      </c:tx>
      <c:layout>
        <c:manualLayout>
          <c:xMode val="edge"/>
          <c:yMode val="edge"/>
          <c:x val="0.4220187897073614"/>
          <c:y val="3.8793095778281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8290062879752E-2"/>
          <c:y val="0.28879371126101006"/>
          <c:w val="0.93993725917148563"/>
          <c:h val="0.400862912645879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Butunleme!$F$6:$AS$6</c:f>
              <c:strCache>
                <c:ptCount val="40"/>
                <c:pt idx="0">
                  <c:v>1.SORU</c:v>
                </c:pt>
                <c:pt idx="1">
                  <c:v>2.SORU</c:v>
                </c:pt>
                <c:pt idx="2">
                  <c:v>3.SORU</c:v>
                </c:pt>
                <c:pt idx="3">
                  <c:v>4.SORU</c:v>
                </c:pt>
                <c:pt idx="4">
                  <c:v>5.SORU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Butunleme!$F$56:$AS$56</c:f>
              <c:numCache>
                <c:formatCode>0.00</c:formatCode>
                <c:ptCount val="40"/>
                <c:pt idx="0">
                  <c:v>52.272727272727273</c:v>
                </c:pt>
                <c:pt idx="1">
                  <c:v>22.727272727272727</c:v>
                </c:pt>
                <c:pt idx="2">
                  <c:v>70.454545454545467</c:v>
                </c:pt>
                <c:pt idx="3">
                  <c:v>25</c:v>
                </c:pt>
                <c:pt idx="4">
                  <c:v>52.272727272727273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5-4233-A2C4-E9E67322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587584"/>
        <c:axId val="273098240"/>
      </c:barChart>
      <c:catAx>
        <c:axId val="27358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61409418839"/>
              <c:y val="0.89224298233907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09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0982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28881475486E-2"/>
              <c:y val="0.301724720850571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73587584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na Sayfa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1.jpeg"/><Relationship Id="rId1" Type="http://schemas.openxmlformats.org/officeDocument/2006/relationships/hyperlink" Target="#'Ana Sayfa'!A1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1</xdr:row>
      <xdr:rowOff>9525</xdr:rowOff>
    </xdr:from>
    <xdr:to>
      <xdr:col>14</xdr:col>
      <xdr:colOff>285750</xdr:colOff>
      <xdr:row>7</xdr:row>
      <xdr:rowOff>9525</xdr:rowOff>
    </xdr:to>
    <xdr:pic>
      <xdr:nvPicPr>
        <xdr:cNvPr id="22628" name="Picture 67" descr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238125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161925</xdr:rowOff>
    </xdr:from>
    <xdr:to>
      <xdr:col>11</xdr:col>
      <xdr:colOff>323850</xdr:colOff>
      <xdr:row>4</xdr:row>
      <xdr:rowOff>161925</xdr:rowOff>
    </xdr:to>
    <xdr:pic>
      <xdr:nvPicPr>
        <xdr:cNvPr id="23652" name="Picture 3" descr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61925"/>
          <a:ext cx="1066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19050</xdr:rowOff>
    </xdr:from>
    <xdr:to>
      <xdr:col>9</xdr:col>
      <xdr:colOff>76200</xdr:colOff>
      <xdr:row>3</xdr:row>
      <xdr:rowOff>104775</xdr:rowOff>
    </xdr:to>
    <xdr:pic>
      <xdr:nvPicPr>
        <xdr:cNvPr id="24676" name="Picture 4" descr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6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80975"/>
          <a:ext cx="11906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19050</xdr:colOff>
      <xdr:row>0</xdr:row>
      <xdr:rowOff>9525</xdr:rowOff>
    </xdr:from>
    <xdr:to>
      <xdr:col>47</xdr:col>
      <xdr:colOff>476250</xdr:colOff>
      <xdr:row>4</xdr:row>
      <xdr:rowOff>0</xdr:rowOff>
    </xdr:to>
    <xdr:pic>
      <xdr:nvPicPr>
        <xdr:cNvPr id="25700" name="Picture 3" descr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6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9525"/>
          <a:ext cx="1066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9525</xdr:rowOff>
    </xdr:from>
    <xdr:to>
      <xdr:col>47</xdr:col>
      <xdr:colOff>19050</xdr:colOff>
      <xdr:row>74</xdr:row>
      <xdr:rowOff>114300</xdr:rowOff>
    </xdr:to>
    <xdr:graphicFrame macro="">
      <xdr:nvGraphicFramePr>
        <xdr:cNvPr id="27021" name="Chart 1">
          <a:extLst>
            <a:ext uri="{FF2B5EF4-FFF2-40B4-BE49-F238E27FC236}">
              <a16:creationId xmlns:a16="http://schemas.microsoft.com/office/drawing/2014/main" id="{00000000-0008-0000-0500-00008D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91</xdr:row>
      <xdr:rowOff>19050</xdr:rowOff>
    </xdr:from>
    <xdr:to>
      <xdr:col>30</xdr:col>
      <xdr:colOff>114300</xdr:colOff>
      <xdr:row>96</xdr:row>
      <xdr:rowOff>142875</xdr:rowOff>
    </xdr:to>
    <xdr:graphicFrame macro="">
      <xdr:nvGraphicFramePr>
        <xdr:cNvPr id="27022" name="Chart 5">
          <a:extLst>
            <a:ext uri="{FF2B5EF4-FFF2-40B4-BE49-F238E27FC236}">
              <a16:creationId xmlns:a16="http://schemas.microsoft.com/office/drawing/2014/main" id="{00000000-0008-0000-0500-00008E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77</xdr:row>
      <xdr:rowOff>9525</xdr:rowOff>
    </xdr:from>
    <xdr:to>
      <xdr:col>30</xdr:col>
      <xdr:colOff>123825</xdr:colOff>
      <xdr:row>89</xdr:row>
      <xdr:rowOff>0</xdr:rowOff>
    </xdr:to>
    <xdr:graphicFrame macro="">
      <xdr:nvGraphicFramePr>
        <xdr:cNvPr id="27023" name="Chart 11">
          <a:extLst>
            <a:ext uri="{FF2B5EF4-FFF2-40B4-BE49-F238E27FC236}">
              <a16:creationId xmlns:a16="http://schemas.microsoft.com/office/drawing/2014/main" id="{00000000-0008-0000-0500-00008F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77</xdr:row>
      <xdr:rowOff>19050</xdr:rowOff>
    </xdr:from>
    <xdr:to>
      <xdr:col>47</xdr:col>
      <xdr:colOff>8282</xdr:colOff>
      <xdr:row>89</xdr:row>
      <xdr:rowOff>74543</xdr:rowOff>
    </xdr:to>
    <xdr:graphicFrame macro="">
      <xdr:nvGraphicFramePr>
        <xdr:cNvPr id="27024" name="Chart 12">
          <a:extLst>
            <a:ext uri="{FF2B5EF4-FFF2-40B4-BE49-F238E27FC236}">
              <a16:creationId xmlns:a16="http://schemas.microsoft.com/office/drawing/2014/main" id="{00000000-0008-0000-0500-000090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9525</xdr:rowOff>
    </xdr:from>
    <xdr:to>
      <xdr:col>47</xdr:col>
      <xdr:colOff>19050</xdr:colOff>
      <xdr:row>74</xdr:row>
      <xdr:rowOff>114300</xdr:rowOff>
    </xdr:to>
    <xdr:graphicFrame macro="">
      <xdr:nvGraphicFramePr>
        <xdr:cNvPr id="32141" name="Chart 1">
          <a:extLst>
            <a:ext uri="{FF2B5EF4-FFF2-40B4-BE49-F238E27FC236}">
              <a16:creationId xmlns:a16="http://schemas.microsoft.com/office/drawing/2014/main" id="{00000000-0008-0000-0600-00008D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92</xdr:row>
      <xdr:rowOff>19050</xdr:rowOff>
    </xdr:from>
    <xdr:to>
      <xdr:col>30</xdr:col>
      <xdr:colOff>114300</xdr:colOff>
      <xdr:row>97</xdr:row>
      <xdr:rowOff>142875</xdr:rowOff>
    </xdr:to>
    <xdr:graphicFrame macro="">
      <xdr:nvGraphicFramePr>
        <xdr:cNvPr id="32142" name="Chart 5">
          <a:extLst>
            <a:ext uri="{FF2B5EF4-FFF2-40B4-BE49-F238E27FC236}">
              <a16:creationId xmlns:a16="http://schemas.microsoft.com/office/drawing/2014/main" id="{00000000-0008-0000-0600-00008E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77</xdr:row>
      <xdr:rowOff>9525</xdr:rowOff>
    </xdr:from>
    <xdr:to>
      <xdr:col>30</xdr:col>
      <xdr:colOff>123825</xdr:colOff>
      <xdr:row>90</xdr:row>
      <xdr:rowOff>0</xdr:rowOff>
    </xdr:to>
    <xdr:graphicFrame macro="">
      <xdr:nvGraphicFramePr>
        <xdr:cNvPr id="32143" name="Chart 11">
          <a:extLst>
            <a:ext uri="{FF2B5EF4-FFF2-40B4-BE49-F238E27FC236}">
              <a16:creationId xmlns:a16="http://schemas.microsoft.com/office/drawing/2014/main" id="{00000000-0008-0000-0600-00008F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77</xdr:row>
      <xdr:rowOff>19050</xdr:rowOff>
    </xdr:from>
    <xdr:to>
      <xdr:col>46</xdr:col>
      <xdr:colOff>361950</xdr:colOff>
      <xdr:row>92</xdr:row>
      <xdr:rowOff>19050</xdr:rowOff>
    </xdr:to>
    <xdr:graphicFrame macro="">
      <xdr:nvGraphicFramePr>
        <xdr:cNvPr id="32144" name="Chart 12">
          <a:extLst>
            <a:ext uri="{FF2B5EF4-FFF2-40B4-BE49-F238E27FC236}">
              <a16:creationId xmlns:a16="http://schemas.microsoft.com/office/drawing/2014/main" id="{00000000-0008-0000-0600-000090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9525</xdr:rowOff>
    </xdr:from>
    <xdr:to>
      <xdr:col>47</xdr:col>
      <xdr:colOff>19050</xdr:colOff>
      <xdr:row>74</xdr:row>
      <xdr:rowOff>114300</xdr:rowOff>
    </xdr:to>
    <xdr:graphicFrame macro="">
      <xdr:nvGraphicFramePr>
        <xdr:cNvPr id="37261" name="Chart 1">
          <a:extLst>
            <a:ext uri="{FF2B5EF4-FFF2-40B4-BE49-F238E27FC236}">
              <a16:creationId xmlns:a16="http://schemas.microsoft.com/office/drawing/2014/main" id="{00000000-0008-0000-0700-00008D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92</xdr:row>
      <xdr:rowOff>19050</xdr:rowOff>
    </xdr:from>
    <xdr:to>
      <xdr:col>30</xdr:col>
      <xdr:colOff>114300</xdr:colOff>
      <xdr:row>97</xdr:row>
      <xdr:rowOff>142875</xdr:rowOff>
    </xdr:to>
    <xdr:graphicFrame macro="">
      <xdr:nvGraphicFramePr>
        <xdr:cNvPr id="37262" name="Chart 5">
          <a:extLst>
            <a:ext uri="{FF2B5EF4-FFF2-40B4-BE49-F238E27FC236}">
              <a16:creationId xmlns:a16="http://schemas.microsoft.com/office/drawing/2014/main" id="{00000000-0008-0000-0700-00008E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77</xdr:row>
      <xdr:rowOff>9525</xdr:rowOff>
    </xdr:from>
    <xdr:to>
      <xdr:col>30</xdr:col>
      <xdr:colOff>123825</xdr:colOff>
      <xdr:row>90</xdr:row>
      <xdr:rowOff>0</xdr:rowOff>
    </xdr:to>
    <xdr:graphicFrame macro="">
      <xdr:nvGraphicFramePr>
        <xdr:cNvPr id="37263" name="Chart 11">
          <a:extLst>
            <a:ext uri="{FF2B5EF4-FFF2-40B4-BE49-F238E27FC236}">
              <a16:creationId xmlns:a16="http://schemas.microsoft.com/office/drawing/2014/main" id="{00000000-0008-0000-0700-00008F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77</xdr:row>
      <xdr:rowOff>19050</xdr:rowOff>
    </xdr:from>
    <xdr:to>
      <xdr:col>46</xdr:col>
      <xdr:colOff>361950</xdr:colOff>
      <xdr:row>92</xdr:row>
      <xdr:rowOff>19050</xdr:rowOff>
    </xdr:to>
    <xdr:graphicFrame macro="">
      <xdr:nvGraphicFramePr>
        <xdr:cNvPr id="37264" name="Chart 12">
          <a:extLst>
            <a:ext uri="{FF2B5EF4-FFF2-40B4-BE49-F238E27FC236}">
              <a16:creationId xmlns:a16="http://schemas.microsoft.com/office/drawing/2014/main" id="{00000000-0008-0000-0700-000090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0</xdr:row>
      <xdr:rowOff>0</xdr:rowOff>
    </xdr:from>
    <xdr:to>
      <xdr:col>21</xdr:col>
      <xdr:colOff>19050</xdr:colOff>
      <xdr:row>3</xdr:row>
      <xdr:rowOff>142875</xdr:rowOff>
    </xdr:to>
    <xdr:pic>
      <xdr:nvPicPr>
        <xdr:cNvPr id="2" name="Picture 2" descr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8D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0"/>
          <a:ext cx="1190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50</xdr:row>
      <xdr:rowOff>142875</xdr:rowOff>
    </xdr:from>
    <xdr:to>
      <xdr:col>13</xdr:col>
      <xdr:colOff>190500</xdr:colOff>
      <xdr:row>62</xdr:row>
      <xdr:rowOff>133350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000000-0008-0000-0800-00008EA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142875</xdr:colOff>
      <xdr:row>64</xdr:row>
      <xdr:rowOff>19050</xdr:rowOff>
    </xdr:from>
    <xdr:to>
      <xdr:col>13</xdr:col>
      <xdr:colOff>171450</xdr:colOff>
      <xdr:row>68</xdr:row>
      <xdr:rowOff>19050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00000000-0008-0000-0800-00008FA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361950</xdr:colOff>
      <xdr:row>50</xdr:row>
      <xdr:rowOff>142875</xdr:rowOff>
    </xdr:from>
    <xdr:to>
      <xdr:col>18</xdr:col>
      <xdr:colOff>714375</xdr:colOff>
      <xdr:row>62</xdr:row>
      <xdr:rowOff>133350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800-000090A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>
    <tabColor indexed="9"/>
  </sheetPr>
  <dimension ref="A1:Y40"/>
  <sheetViews>
    <sheetView topLeftCell="A30" zoomScaleNormal="130" workbookViewId="0">
      <selection activeCell="H41" sqref="H41"/>
    </sheetView>
  </sheetViews>
  <sheetFormatPr defaultColWidth="9.08984375" defaultRowHeight="12.5" x14ac:dyDescent="0.25"/>
  <cols>
    <col min="1" max="1" width="10.54296875" style="4" customWidth="1"/>
    <col min="2" max="21" width="4.36328125" style="4" customWidth="1"/>
    <col min="22" max="16384" width="9.08984375" style="4"/>
  </cols>
  <sheetData>
    <row r="1" spans="1:21" ht="13" thickBot="1" x14ac:dyDescent="0.3"/>
    <row r="2" spans="1:21" s="68" customFormat="1" ht="12" customHeight="1" thickTop="1" x14ac:dyDescent="0.25"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</row>
    <row r="3" spans="1:21" ht="13.5" customHeight="1" x14ac:dyDescent="0.25">
      <c r="A3" s="2"/>
      <c r="B3" s="72"/>
      <c r="C3" s="216" t="s">
        <v>109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8"/>
      <c r="U3" s="73"/>
    </row>
    <row r="4" spans="1:21" ht="18.75" customHeight="1" x14ac:dyDescent="0.25">
      <c r="A4" s="2"/>
      <c r="B4" s="72"/>
      <c r="C4" s="21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1"/>
      <c r="U4" s="74"/>
    </row>
    <row r="5" spans="1:21" ht="17.25" customHeight="1" thickBot="1" x14ac:dyDescent="0.3">
      <c r="A5" s="2"/>
      <c r="B5" s="75"/>
      <c r="C5" s="237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76"/>
    </row>
    <row r="6" spans="1:21" ht="12" customHeight="1" thickTop="1" thickBot="1" x14ac:dyDescent="0.3">
      <c r="A6" s="2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9"/>
    </row>
    <row r="7" spans="1:21" ht="12" customHeight="1" thickTop="1" x14ac:dyDescent="0.25">
      <c r="A7" s="2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1:21" ht="12" customHeight="1" x14ac:dyDescent="0.25">
      <c r="A8" s="2"/>
      <c r="B8" s="72"/>
      <c r="C8" s="231" t="s">
        <v>70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3"/>
      <c r="U8" s="74"/>
    </row>
    <row r="9" spans="1:21" ht="24" customHeight="1" x14ac:dyDescent="0.25">
      <c r="A9" s="2"/>
      <c r="B9" s="72"/>
      <c r="C9" s="234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6"/>
      <c r="U9" s="74"/>
    </row>
    <row r="10" spans="1:21" x14ac:dyDescent="0.25">
      <c r="A10" s="2"/>
      <c r="B10" s="72"/>
      <c r="C10" s="77"/>
      <c r="D10" s="77"/>
      <c r="E10" s="77"/>
      <c r="F10" s="83"/>
      <c r="Q10" s="83"/>
      <c r="R10" s="84"/>
      <c r="S10" s="84"/>
      <c r="T10" s="84"/>
      <c r="U10" s="85"/>
    </row>
    <row r="11" spans="1:21" ht="18" customHeight="1" x14ac:dyDescent="0.25">
      <c r="A11" s="2"/>
      <c r="B11" s="72"/>
      <c r="C11" s="198" t="s">
        <v>22</v>
      </c>
      <c r="D11" s="199"/>
      <c r="E11" s="199"/>
      <c r="F11" s="200"/>
      <c r="J11" s="204" t="s">
        <v>4</v>
      </c>
      <c r="K11" s="205"/>
      <c r="L11" s="205"/>
      <c r="M11" s="206"/>
      <c r="Q11" s="245" t="s">
        <v>21</v>
      </c>
      <c r="R11" s="246"/>
      <c r="S11" s="246"/>
      <c r="T11" s="247"/>
      <c r="U11" s="85"/>
    </row>
    <row r="12" spans="1:21" ht="18" customHeight="1" x14ac:dyDescent="0.25">
      <c r="A12" s="2"/>
      <c r="B12" s="72"/>
      <c r="C12" s="201"/>
      <c r="D12" s="202"/>
      <c r="E12" s="202"/>
      <c r="F12" s="203"/>
      <c r="J12" s="207"/>
      <c r="K12" s="208"/>
      <c r="L12" s="208"/>
      <c r="M12" s="209"/>
      <c r="Q12" s="248"/>
      <c r="R12" s="249"/>
      <c r="S12" s="249"/>
      <c r="T12" s="250"/>
      <c r="U12" s="85"/>
    </row>
    <row r="13" spans="1:21" ht="18" customHeight="1" thickBot="1" x14ac:dyDescent="0.3">
      <c r="B13" s="86"/>
      <c r="C13" s="87"/>
      <c r="D13" s="87"/>
      <c r="E13" s="87"/>
      <c r="F13" s="87"/>
      <c r="G13" s="88"/>
      <c r="H13" s="87"/>
      <c r="I13" s="87"/>
      <c r="J13" s="87"/>
      <c r="K13" s="88"/>
      <c r="L13" s="89"/>
      <c r="M13" s="89"/>
      <c r="N13" s="89"/>
      <c r="O13" s="89"/>
      <c r="P13" s="89"/>
      <c r="Q13" s="87"/>
      <c r="R13" s="87"/>
      <c r="S13" s="87"/>
      <c r="T13" s="87"/>
      <c r="U13" s="90"/>
    </row>
    <row r="14" spans="1:21" ht="18" customHeight="1" thickTop="1" thickBot="1" x14ac:dyDescent="0.3">
      <c r="B14" s="83"/>
      <c r="C14" s="91"/>
      <c r="D14" s="91"/>
      <c r="E14" s="91"/>
      <c r="F14" s="91"/>
      <c r="G14" s="83"/>
      <c r="H14" s="91"/>
      <c r="I14" s="91"/>
      <c r="J14" s="91"/>
      <c r="K14" s="83"/>
      <c r="Q14" s="91"/>
      <c r="R14" s="91"/>
      <c r="S14" s="91"/>
      <c r="T14" s="91"/>
      <c r="U14" s="83"/>
    </row>
    <row r="15" spans="1:21" ht="18" customHeight="1" thickTop="1" x14ac:dyDescent="0.25">
      <c r="B15" s="104"/>
      <c r="C15" s="94"/>
      <c r="D15" s="94"/>
      <c r="E15" s="93"/>
      <c r="F15" s="93"/>
      <c r="G15" s="93"/>
      <c r="H15" s="93"/>
      <c r="I15" s="93"/>
      <c r="J15" s="93"/>
      <c r="K15" s="93"/>
      <c r="L15" s="93"/>
      <c r="M15" s="93"/>
      <c r="N15" s="94"/>
      <c r="O15" s="94"/>
      <c r="P15" s="94"/>
      <c r="Q15" s="93"/>
      <c r="R15" s="93"/>
      <c r="S15" s="93"/>
      <c r="T15" s="93"/>
      <c r="U15" s="105"/>
    </row>
    <row r="16" spans="1:21" ht="18" customHeight="1" x14ac:dyDescent="0.25">
      <c r="B16" s="72"/>
      <c r="C16" s="204" t="s">
        <v>83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6"/>
      <c r="U16" s="73"/>
    </row>
    <row r="17" spans="1:25" ht="18" customHeight="1" x14ac:dyDescent="0.25">
      <c r="B17" s="72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9"/>
      <c r="U17" s="73"/>
    </row>
    <row r="18" spans="1:25" ht="18" customHeight="1" thickBot="1" x14ac:dyDescent="0.3">
      <c r="B18" s="75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7"/>
    </row>
    <row r="19" spans="1:25" ht="18" customHeight="1" thickTop="1" thickBot="1" x14ac:dyDescent="0.3">
      <c r="B19" s="83"/>
      <c r="C19" s="91"/>
      <c r="D19" s="91"/>
      <c r="E19" s="91"/>
      <c r="F19" s="91"/>
      <c r="G19" s="83"/>
      <c r="H19" s="91"/>
      <c r="I19" s="91"/>
      <c r="J19" s="91"/>
      <c r="K19" s="83"/>
      <c r="Q19" s="91"/>
      <c r="R19" s="91"/>
      <c r="S19" s="91"/>
      <c r="T19" s="91"/>
      <c r="U19" s="83"/>
    </row>
    <row r="20" spans="1:25" ht="18" customHeight="1" thickTop="1" x14ac:dyDescent="0.25">
      <c r="A20" s="2"/>
      <c r="B20" s="80"/>
      <c r="C20" s="92"/>
      <c r="D20" s="92"/>
      <c r="E20" s="92"/>
      <c r="F20" s="92"/>
      <c r="G20" s="93"/>
      <c r="H20" s="93"/>
      <c r="I20" s="93"/>
      <c r="J20" s="93"/>
      <c r="K20" s="93"/>
      <c r="L20" s="94"/>
      <c r="M20" s="94"/>
      <c r="N20" s="94"/>
      <c r="O20" s="94"/>
      <c r="P20" s="94"/>
      <c r="Q20" s="92"/>
      <c r="R20" s="95"/>
      <c r="S20" s="92"/>
      <c r="T20" s="92"/>
      <c r="U20" s="96"/>
    </row>
    <row r="21" spans="1:25" ht="23.25" customHeight="1" x14ac:dyDescent="0.25">
      <c r="A21" s="2"/>
      <c r="B21" s="97"/>
      <c r="C21" s="228" t="s">
        <v>54</v>
      </c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30"/>
      <c r="U21" s="98"/>
    </row>
    <row r="22" spans="1:25" ht="15.5" x14ac:dyDescent="0.35">
      <c r="A22" s="2"/>
      <c r="B22" s="99"/>
      <c r="C22" s="100"/>
      <c r="D22" s="100"/>
      <c r="E22" s="100"/>
      <c r="F22" s="83"/>
      <c r="G22" s="101"/>
      <c r="H22" s="101"/>
      <c r="I22" s="101"/>
      <c r="J22" s="83"/>
      <c r="K22" s="102"/>
      <c r="L22" s="83"/>
      <c r="M22" s="83"/>
      <c r="N22" s="83"/>
      <c r="O22" s="83"/>
      <c r="P22" s="83"/>
      <c r="Q22" s="83"/>
      <c r="R22" s="83"/>
      <c r="S22" s="83"/>
      <c r="T22" s="83"/>
      <c r="U22" s="85"/>
    </row>
    <row r="23" spans="1:25" ht="18" customHeight="1" x14ac:dyDescent="0.35">
      <c r="A23" s="2"/>
      <c r="B23" s="99"/>
      <c r="C23" s="257" t="s">
        <v>18</v>
      </c>
      <c r="D23" s="258"/>
      <c r="E23" s="258"/>
      <c r="F23" s="259"/>
      <c r="G23" s="101"/>
      <c r="H23" s="101"/>
      <c r="I23" s="101"/>
      <c r="J23" s="251" t="s">
        <v>19</v>
      </c>
      <c r="K23" s="252"/>
      <c r="L23" s="252"/>
      <c r="M23" s="253"/>
      <c r="N23" s="83"/>
      <c r="O23" s="83"/>
      <c r="P23" s="83"/>
      <c r="Q23" s="239" t="s">
        <v>20</v>
      </c>
      <c r="R23" s="240"/>
      <c r="S23" s="240"/>
      <c r="T23" s="241"/>
      <c r="U23" s="85"/>
    </row>
    <row r="24" spans="1:25" ht="18" customHeight="1" x14ac:dyDescent="0.35">
      <c r="A24" s="2"/>
      <c r="B24" s="99"/>
      <c r="C24" s="260"/>
      <c r="D24" s="261"/>
      <c r="E24" s="261"/>
      <c r="F24" s="262"/>
      <c r="G24" s="101"/>
      <c r="H24" s="101"/>
      <c r="I24" s="101"/>
      <c r="J24" s="254"/>
      <c r="K24" s="255"/>
      <c r="L24" s="255"/>
      <c r="M24" s="256"/>
      <c r="N24" s="83"/>
      <c r="O24" s="83"/>
      <c r="Q24" s="242"/>
      <c r="R24" s="243"/>
      <c r="S24" s="243"/>
      <c r="T24" s="244"/>
      <c r="U24" s="85"/>
    </row>
    <row r="25" spans="1:25" ht="16.5" customHeight="1" thickBot="1" x14ac:dyDescent="0.3">
      <c r="A25" s="2"/>
      <c r="B25" s="103"/>
      <c r="C25" s="89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9"/>
      <c r="O25" s="89"/>
      <c r="P25" s="89"/>
      <c r="Q25" s="88"/>
      <c r="R25" s="88"/>
      <c r="S25" s="88"/>
      <c r="T25" s="88"/>
      <c r="U25" s="90"/>
    </row>
    <row r="26" spans="1:25" ht="16.5" customHeight="1" thickTop="1" thickBot="1" x14ac:dyDescent="0.3">
      <c r="A26" s="2"/>
      <c r="E26" s="83"/>
      <c r="F26" s="83"/>
      <c r="G26" s="83"/>
      <c r="H26" s="83"/>
      <c r="I26" s="83"/>
      <c r="J26" s="83"/>
      <c r="K26" s="83"/>
      <c r="L26" s="83"/>
      <c r="M26" s="83"/>
      <c r="Q26" s="83"/>
      <c r="R26" s="83"/>
      <c r="S26" s="83"/>
      <c r="T26" s="83"/>
      <c r="U26" s="83"/>
    </row>
    <row r="27" spans="1:25" ht="14.25" customHeight="1" thickTop="1" x14ac:dyDescent="0.25">
      <c r="A27" s="2"/>
      <c r="B27" s="104"/>
      <c r="C27" s="94"/>
      <c r="D27" s="94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94"/>
      <c r="P27" s="94"/>
      <c r="Q27" s="93"/>
      <c r="R27" s="93"/>
      <c r="S27" s="93"/>
      <c r="T27" s="93"/>
      <c r="U27" s="105"/>
    </row>
    <row r="28" spans="1:25" ht="12.75" customHeight="1" x14ac:dyDescent="0.25">
      <c r="A28" s="2"/>
      <c r="B28" s="72"/>
      <c r="C28" s="222" t="s">
        <v>53</v>
      </c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4"/>
      <c r="U28" s="73"/>
    </row>
    <row r="29" spans="1:25" ht="12.75" customHeight="1" x14ac:dyDescent="0.25">
      <c r="A29" s="2"/>
      <c r="B29" s="72"/>
      <c r="C29" s="225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7"/>
      <c r="U29" s="73"/>
      <c r="Y29" s="36"/>
    </row>
    <row r="30" spans="1:25" ht="18" customHeight="1" thickBot="1" x14ac:dyDescent="0.3">
      <c r="A30" s="2"/>
      <c r="B30" s="7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7"/>
    </row>
    <row r="31" spans="1:25" ht="13.5" thickTop="1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5" ht="13.5" thickTop="1" x14ac:dyDescent="0.3">
      <c r="A32" s="2"/>
      <c r="B32" s="144" t="s">
        <v>84</v>
      </c>
      <c r="C32" s="141"/>
      <c r="D32" s="141"/>
      <c r="E32" s="210" t="s">
        <v>136</v>
      </c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1"/>
    </row>
    <row r="33" spans="1:21" x14ac:dyDescent="0.25">
      <c r="A33" s="2"/>
      <c r="B33" s="142"/>
      <c r="C33" s="2"/>
      <c r="D33" s="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3"/>
    </row>
    <row r="34" spans="1:21" x14ac:dyDescent="0.25">
      <c r="A34" s="2"/>
      <c r="B34" s="142"/>
      <c r="C34" s="2"/>
      <c r="D34" s="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3"/>
    </row>
    <row r="35" spans="1:21" x14ac:dyDescent="0.25">
      <c r="A35" s="2"/>
      <c r="B35" s="143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3"/>
    </row>
    <row r="36" spans="1:21" x14ac:dyDescent="0.25">
      <c r="A36" s="2"/>
      <c r="B36" s="142"/>
      <c r="C36" s="2"/>
      <c r="D36" s="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3"/>
    </row>
    <row r="37" spans="1:21" x14ac:dyDescent="0.25">
      <c r="A37" s="2"/>
      <c r="B37" s="142"/>
      <c r="C37" s="2"/>
      <c r="D37" s="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3"/>
    </row>
    <row r="38" spans="1:21" ht="22.5" customHeight="1" x14ac:dyDescent="0.25">
      <c r="A38" s="2"/>
      <c r="B38" s="142"/>
      <c r="C38" s="2"/>
      <c r="D38" s="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3"/>
    </row>
    <row r="39" spans="1:21" ht="31.5" customHeight="1" thickBot="1" x14ac:dyDescent="0.3">
      <c r="B39" s="103"/>
      <c r="C39" s="89"/>
      <c r="D39" s="89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5"/>
    </row>
    <row r="40" spans="1:21" ht="13" thickTop="1" x14ac:dyDescent="0.25"/>
  </sheetData>
  <mergeCells count="13">
    <mergeCell ref="C11:F12"/>
    <mergeCell ref="J11:M12"/>
    <mergeCell ref="C16:T17"/>
    <mergeCell ref="E32:U39"/>
    <mergeCell ref="C3:T4"/>
    <mergeCell ref="C28:T29"/>
    <mergeCell ref="C21:T21"/>
    <mergeCell ref="C8:T9"/>
    <mergeCell ref="C5:T5"/>
    <mergeCell ref="Q23:T24"/>
    <mergeCell ref="Q11:T12"/>
    <mergeCell ref="J23:M24"/>
    <mergeCell ref="C23:F24"/>
  </mergeCells>
  <phoneticPr fontId="2" type="noConversion"/>
  <hyperlinks>
    <hyperlink ref="C11:E12" location="'K. Bilgiler'!A1" display="KİŞİSEL BİLGİLER " xr:uid="{00000000-0004-0000-0000-000000000000}"/>
    <hyperlink ref="Q11" location="'NOT Baremi'!A1" display="NOT BAREMİ" xr:uid="{00000000-0004-0000-0000-000001000000}"/>
    <hyperlink ref="J11:M12" location="'S. Listesi'!A1" display="SINIF LİSTESİ" xr:uid="{00000000-0004-0000-0000-000002000000}"/>
    <hyperlink ref="C23:F24" location="'1. Sınav'!A1" display="1.SINAV" xr:uid="{00000000-0004-0000-0000-000003000000}"/>
    <hyperlink ref="J23:M24" location="'2. Sınav'!A1" display="2.SINAV" xr:uid="{00000000-0004-0000-0000-000004000000}"/>
    <hyperlink ref="Q23:T24" location="'3. Sınav'!A1" display="3.SINAV" xr:uid="{00000000-0004-0000-0000-000005000000}"/>
    <hyperlink ref="C28:T29" location="'D. Sonu'!A1" display="DÖNEM SONU NOT ANALİZİ - NOT ÇİZELGESİ" xr:uid="{00000000-0004-0000-0000-000006000000}"/>
    <hyperlink ref="D28:S29" location="'D. Sonu'!A1" display="DÖNEM SONU NOT ÇİZELGESİ" xr:uid="{00000000-0004-0000-0000-000007000000}"/>
    <hyperlink ref="C16:T17" location="'Yazılı Tarihleri'!A1" display="SINAV TARİHLERİ" xr:uid="{00000000-0004-0000-0000-000008000000}"/>
  </hyperlinks>
  <pageMargins left="0.78740157480314965" right="0.78740157480314965" top="0.78740157480314965" bottom="0.78740157480314965" header="0.59055118110236227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tabColor indexed="11"/>
  </sheetPr>
  <dimension ref="A1:P50"/>
  <sheetViews>
    <sheetView zoomScaleNormal="100" workbookViewId="0">
      <selection activeCell="N16" sqref="N16"/>
    </sheetView>
  </sheetViews>
  <sheetFormatPr defaultColWidth="9.08984375" defaultRowHeight="12.5" x14ac:dyDescent="0.25"/>
  <cols>
    <col min="1" max="3" width="8.6328125" style="4" customWidth="1"/>
    <col min="4" max="4" width="9.36328125" style="4" customWidth="1"/>
    <col min="5" max="11" width="8.453125" style="4" customWidth="1"/>
    <col min="12" max="12" width="13.90625" style="4" customWidth="1"/>
    <col min="13" max="16384" width="9.08984375" style="4"/>
  </cols>
  <sheetData>
    <row r="1" spans="1:16" ht="18" customHeight="1" x14ac:dyDescent="0.25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</row>
    <row r="2" spans="1:16" ht="9" customHeight="1" x14ac:dyDescent="0.25">
      <c r="A2" s="2"/>
      <c r="B2" s="2"/>
      <c r="C2" s="2"/>
      <c r="D2" s="3"/>
      <c r="E2" s="265" t="s">
        <v>3</v>
      </c>
      <c r="F2" s="266"/>
      <c r="G2" s="266"/>
      <c r="H2" s="266"/>
      <c r="I2" s="266"/>
      <c r="J2" s="266"/>
      <c r="K2" s="266"/>
      <c r="L2" s="267"/>
      <c r="M2" s="3"/>
      <c r="N2" s="2"/>
      <c r="O2" s="2"/>
      <c r="P2" s="2"/>
    </row>
    <row r="3" spans="1:16" ht="6.75" customHeight="1" x14ac:dyDescent="0.25">
      <c r="A3" s="2"/>
      <c r="B3" s="2"/>
      <c r="C3" s="2"/>
      <c r="D3" s="3"/>
      <c r="E3" s="268"/>
      <c r="F3" s="269"/>
      <c r="G3" s="269"/>
      <c r="H3" s="269"/>
      <c r="I3" s="269"/>
      <c r="J3" s="269"/>
      <c r="K3" s="269"/>
      <c r="L3" s="270"/>
      <c r="M3" s="3"/>
      <c r="N3" s="2"/>
      <c r="O3" s="2"/>
      <c r="P3" s="2"/>
    </row>
    <row r="4" spans="1:16" ht="18" customHeight="1" x14ac:dyDescent="0.25">
      <c r="A4" s="2"/>
      <c r="B4" s="2"/>
      <c r="C4" s="2"/>
      <c r="D4" s="3"/>
      <c r="E4" s="271"/>
      <c r="F4" s="272"/>
      <c r="G4" s="272"/>
      <c r="H4" s="272"/>
      <c r="I4" s="272"/>
      <c r="J4" s="272"/>
      <c r="K4" s="272"/>
      <c r="L4" s="273"/>
      <c r="M4" s="3"/>
      <c r="N4" s="2"/>
      <c r="O4" s="2"/>
      <c r="P4" s="2"/>
    </row>
    <row r="5" spans="1:16" ht="18" customHeight="1" x14ac:dyDescent="0.25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  <c r="P5" s="2"/>
    </row>
    <row r="6" spans="1:16" ht="14.15" customHeight="1" x14ac:dyDescent="0.25">
      <c r="A6" s="2"/>
      <c r="B6" s="2"/>
      <c r="C6" s="2"/>
      <c r="D6" s="3"/>
      <c r="E6" s="263" t="s">
        <v>5</v>
      </c>
      <c r="F6" s="263"/>
      <c r="G6" s="263"/>
      <c r="H6" s="264" t="s">
        <v>137</v>
      </c>
      <c r="I6" s="264"/>
      <c r="J6" s="264"/>
      <c r="K6" s="264"/>
      <c r="L6" s="264"/>
      <c r="M6" s="3"/>
      <c r="N6" s="2"/>
      <c r="O6" s="2"/>
      <c r="P6" s="2"/>
    </row>
    <row r="7" spans="1:16" ht="14.15" customHeight="1" x14ac:dyDescent="0.25">
      <c r="A7" s="2"/>
      <c r="B7" s="2"/>
      <c r="C7" s="2"/>
      <c r="D7" s="3"/>
      <c r="E7" s="263"/>
      <c r="F7" s="263"/>
      <c r="G7" s="263"/>
      <c r="H7" s="264"/>
      <c r="I7" s="264"/>
      <c r="J7" s="264"/>
      <c r="K7" s="264"/>
      <c r="L7" s="264"/>
      <c r="M7" s="3"/>
      <c r="N7" s="2"/>
      <c r="O7" s="2"/>
      <c r="P7" s="2"/>
    </row>
    <row r="8" spans="1:16" ht="14.15" customHeight="1" x14ac:dyDescent="0.25">
      <c r="A8" s="2"/>
      <c r="B8" s="2"/>
      <c r="C8" s="2"/>
      <c r="D8" s="3"/>
      <c r="E8" s="263" t="s">
        <v>87</v>
      </c>
      <c r="F8" s="263"/>
      <c r="G8" s="263"/>
      <c r="H8" s="264" t="s">
        <v>138</v>
      </c>
      <c r="I8" s="264"/>
      <c r="J8" s="264"/>
      <c r="K8" s="264"/>
      <c r="L8" s="264"/>
      <c r="M8" s="3"/>
      <c r="N8" s="2"/>
      <c r="O8" s="2"/>
      <c r="P8" s="2"/>
    </row>
    <row r="9" spans="1:16" ht="14.15" customHeight="1" x14ac:dyDescent="0.25">
      <c r="A9" s="2"/>
      <c r="B9" s="2"/>
      <c r="C9" s="2"/>
      <c r="D9" s="3"/>
      <c r="E9" s="263"/>
      <c r="F9" s="263"/>
      <c r="G9" s="263"/>
      <c r="H9" s="264"/>
      <c r="I9" s="264"/>
      <c r="J9" s="264"/>
      <c r="K9" s="264"/>
      <c r="L9" s="264"/>
      <c r="M9" s="3"/>
      <c r="N9" s="2"/>
      <c r="O9" s="2"/>
      <c r="P9" s="2"/>
    </row>
    <row r="10" spans="1:16" ht="14.15" customHeight="1" x14ac:dyDescent="0.25">
      <c r="A10" s="2"/>
      <c r="B10" s="2"/>
      <c r="C10" s="2"/>
      <c r="D10" s="3"/>
      <c r="E10" s="263" t="s">
        <v>6</v>
      </c>
      <c r="F10" s="263"/>
      <c r="G10" s="263"/>
      <c r="H10" s="264" t="s">
        <v>139</v>
      </c>
      <c r="I10" s="264"/>
      <c r="J10" s="264"/>
      <c r="K10" s="264"/>
      <c r="L10" s="264"/>
      <c r="M10" s="3"/>
      <c r="N10" s="2"/>
      <c r="O10" s="2"/>
      <c r="P10" s="2"/>
    </row>
    <row r="11" spans="1:16" ht="14.15" customHeight="1" x14ac:dyDescent="0.25">
      <c r="A11" s="2"/>
      <c r="B11" s="2"/>
      <c r="C11" s="2"/>
      <c r="D11" s="3"/>
      <c r="E11" s="263"/>
      <c r="F11" s="263"/>
      <c r="G11" s="263"/>
      <c r="H11" s="264"/>
      <c r="I11" s="264"/>
      <c r="J11" s="264"/>
      <c r="K11" s="264"/>
      <c r="L11" s="264"/>
      <c r="M11" s="3"/>
      <c r="N11" s="2"/>
      <c r="O11" s="2"/>
      <c r="P11" s="2"/>
    </row>
    <row r="12" spans="1:16" ht="14.15" customHeight="1" x14ac:dyDescent="0.25">
      <c r="A12" s="2"/>
      <c r="B12" s="2"/>
      <c r="C12" s="2"/>
      <c r="D12" s="3"/>
      <c r="E12" s="263" t="s">
        <v>7</v>
      </c>
      <c r="F12" s="263"/>
      <c r="G12" s="263"/>
      <c r="H12" s="264" t="s">
        <v>140</v>
      </c>
      <c r="I12" s="264"/>
      <c r="J12" s="264"/>
      <c r="K12" s="264"/>
      <c r="L12" s="264"/>
      <c r="M12" s="3"/>
      <c r="N12" s="2"/>
      <c r="O12" s="2"/>
      <c r="P12" s="2"/>
    </row>
    <row r="13" spans="1:16" ht="14.15" customHeight="1" x14ac:dyDescent="0.25">
      <c r="A13" s="2"/>
      <c r="B13" s="2"/>
      <c r="C13" s="2"/>
      <c r="D13" s="3"/>
      <c r="E13" s="263"/>
      <c r="F13" s="263"/>
      <c r="G13" s="263"/>
      <c r="H13" s="264"/>
      <c r="I13" s="264"/>
      <c r="J13" s="264"/>
      <c r="K13" s="264"/>
      <c r="L13" s="264"/>
      <c r="M13" s="3"/>
      <c r="N13" s="2"/>
      <c r="O13" s="2"/>
      <c r="P13" s="2"/>
    </row>
    <row r="14" spans="1:16" ht="14.15" customHeight="1" x14ac:dyDescent="0.25">
      <c r="A14" s="2"/>
      <c r="B14" s="2"/>
      <c r="C14" s="2"/>
      <c r="D14" s="3"/>
      <c r="M14" s="3"/>
      <c r="N14" s="2"/>
      <c r="O14" s="2"/>
      <c r="P14" s="2"/>
    </row>
    <row r="15" spans="1:16" ht="14.15" customHeight="1" x14ac:dyDescent="0.25">
      <c r="A15" s="2"/>
      <c r="B15" s="2"/>
      <c r="C15" s="2"/>
      <c r="D15" s="3"/>
      <c r="M15" s="3"/>
      <c r="N15" s="2"/>
      <c r="O15" s="2"/>
      <c r="P15" s="2"/>
    </row>
    <row r="16" spans="1:16" ht="14.15" customHeight="1" x14ac:dyDescent="0.25">
      <c r="A16" s="2"/>
      <c r="B16" s="2"/>
      <c r="C16" s="2"/>
      <c r="D16" s="3"/>
      <c r="E16" s="263" t="s">
        <v>8</v>
      </c>
      <c r="F16" s="263"/>
      <c r="G16" s="263"/>
      <c r="H16" s="264" t="s">
        <v>142</v>
      </c>
      <c r="I16" s="264"/>
      <c r="J16" s="264"/>
      <c r="K16" s="264"/>
      <c r="L16" s="264"/>
      <c r="M16" s="3"/>
      <c r="N16" s="2"/>
      <c r="O16" s="2"/>
      <c r="P16" s="2"/>
    </row>
    <row r="17" spans="1:16" ht="14.15" customHeight="1" x14ac:dyDescent="0.25">
      <c r="A17" s="2"/>
      <c r="B17" s="2"/>
      <c r="C17" s="2"/>
      <c r="D17" s="3"/>
      <c r="E17" s="263"/>
      <c r="F17" s="263"/>
      <c r="G17" s="263"/>
      <c r="H17" s="264"/>
      <c r="I17" s="264"/>
      <c r="J17" s="264"/>
      <c r="K17" s="264"/>
      <c r="L17" s="264"/>
      <c r="M17" s="3"/>
      <c r="N17" s="2"/>
      <c r="O17" s="2"/>
      <c r="P17" s="2"/>
    </row>
    <row r="18" spans="1:16" ht="14.15" customHeight="1" x14ac:dyDescent="0.25">
      <c r="A18" s="2"/>
      <c r="B18" s="2"/>
      <c r="C18" s="2"/>
      <c r="D18" s="3"/>
      <c r="E18" s="263" t="s">
        <v>9</v>
      </c>
      <c r="F18" s="263"/>
      <c r="G18" s="263"/>
      <c r="H18" s="264" t="s">
        <v>110</v>
      </c>
      <c r="I18" s="264"/>
      <c r="J18" s="264"/>
      <c r="K18" s="264"/>
      <c r="L18" s="264"/>
      <c r="M18" s="3"/>
      <c r="N18" s="2"/>
      <c r="O18" s="2"/>
      <c r="P18" s="2"/>
    </row>
    <row r="19" spans="1:16" ht="14.15" customHeight="1" x14ac:dyDescent="0.25">
      <c r="A19" s="2"/>
      <c r="B19" s="2"/>
      <c r="C19" s="2"/>
      <c r="D19" s="3"/>
      <c r="E19" s="263"/>
      <c r="F19" s="263"/>
      <c r="G19" s="263"/>
      <c r="H19" s="264"/>
      <c r="I19" s="264"/>
      <c r="J19" s="264"/>
      <c r="K19" s="264"/>
      <c r="L19" s="264"/>
      <c r="M19" s="3"/>
      <c r="N19" s="2"/>
      <c r="O19" s="2"/>
      <c r="P19" s="2"/>
    </row>
    <row r="20" spans="1:16" ht="14.15" customHeight="1" x14ac:dyDescent="0.25">
      <c r="A20" s="2"/>
      <c r="B20" s="2"/>
      <c r="C20" s="2"/>
      <c r="D20" s="3"/>
      <c r="E20" s="263" t="s">
        <v>135</v>
      </c>
      <c r="F20" s="263"/>
      <c r="G20" s="263"/>
      <c r="H20" s="264" t="s">
        <v>141</v>
      </c>
      <c r="I20" s="264"/>
      <c r="J20" s="264"/>
      <c r="K20" s="264"/>
      <c r="L20" s="264"/>
      <c r="M20" s="3"/>
      <c r="N20" s="2"/>
      <c r="O20" s="2"/>
      <c r="P20" s="2"/>
    </row>
    <row r="21" spans="1:16" ht="14.15" customHeight="1" x14ac:dyDescent="0.25">
      <c r="A21" s="2"/>
      <c r="B21" s="2"/>
      <c r="C21" s="2"/>
      <c r="D21" s="3"/>
      <c r="E21" s="263"/>
      <c r="F21" s="263"/>
      <c r="G21" s="263"/>
      <c r="H21" s="264"/>
      <c r="I21" s="264"/>
      <c r="J21" s="264"/>
      <c r="K21" s="264"/>
      <c r="L21" s="264"/>
      <c r="M21" s="3"/>
      <c r="N21" s="2"/>
      <c r="O21" s="2"/>
      <c r="P21" s="2"/>
    </row>
    <row r="22" spans="1:16" ht="14.15" customHeight="1" x14ac:dyDescent="0.25">
      <c r="A22" s="2"/>
      <c r="B22" s="2"/>
      <c r="C22" s="2"/>
      <c r="D22" s="3"/>
      <c r="E22" s="263" t="s">
        <v>10</v>
      </c>
      <c r="F22" s="263"/>
      <c r="G22" s="263"/>
      <c r="H22" s="264" t="s">
        <v>141</v>
      </c>
      <c r="I22" s="264"/>
      <c r="J22" s="264"/>
      <c r="K22" s="264"/>
      <c r="L22" s="264"/>
      <c r="M22" s="3"/>
      <c r="N22" s="2"/>
      <c r="O22" s="2"/>
      <c r="P22" s="2"/>
    </row>
    <row r="23" spans="1:16" ht="14.15" customHeight="1" x14ac:dyDescent="0.25">
      <c r="A23" s="2"/>
      <c r="B23" s="2"/>
      <c r="C23" s="2"/>
      <c r="D23" s="3"/>
      <c r="E23" s="263"/>
      <c r="F23" s="263"/>
      <c r="G23" s="263"/>
      <c r="H23" s="264"/>
      <c r="I23" s="264"/>
      <c r="J23" s="264"/>
      <c r="K23" s="264"/>
      <c r="L23" s="264"/>
      <c r="M23" s="3"/>
      <c r="N23" s="2"/>
      <c r="O23" s="2"/>
      <c r="P23" s="2"/>
    </row>
    <row r="24" spans="1:16" ht="18" customHeight="1" x14ac:dyDescent="0.25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  <c r="O24" s="2"/>
      <c r="P24" s="2"/>
    </row>
    <row r="25" spans="1:16" ht="18" customHeight="1" x14ac:dyDescent="0.25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1"/>
      <c r="M25" s="3"/>
      <c r="N25" s="2"/>
      <c r="O25" s="2"/>
      <c r="P25" s="2"/>
    </row>
    <row r="26" spans="1:16" ht="18" customHeight="1" x14ac:dyDescent="0.25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2"/>
    </row>
    <row r="27" spans="1:16" ht="18" customHeight="1" x14ac:dyDescent="0.25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  <c r="O27" s="2"/>
      <c r="P27" s="2"/>
    </row>
    <row r="28" spans="1:16" ht="18" customHeight="1" x14ac:dyDescent="0.25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  <c r="O28" s="2"/>
      <c r="P28" s="2"/>
    </row>
    <row r="29" spans="1:16" ht="18" customHeight="1" x14ac:dyDescent="0.25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2"/>
      <c r="O29" s="2"/>
      <c r="P29" s="2"/>
    </row>
    <row r="30" spans="1:16" ht="18" customHeight="1" x14ac:dyDescent="0.25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  <c r="O30" s="2"/>
      <c r="P30" s="2"/>
    </row>
    <row r="31" spans="1:16" ht="18" customHeight="1" x14ac:dyDescent="0.25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  <c r="O31" s="2"/>
      <c r="P31" s="2"/>
    </row>
    <row r="32" spans="1:16" ht="18" customHeight="1" x14ac:dyDescent="0.25">
      <c r="A32" s="2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  <c r="O32" s="2"/>
      <c r="P32" s="2"/>
    </row>
    <row r="33" spans="1:16" ht="18" customHeight="1" x14ac:dyDescent="0.25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2"/>
      <c r="P33" s="2"/>
    </row>
    <row r="34" spans="1:16" ht="18" customHeight="1" x14ac:dyDescent="0.25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</row>
    <row r="35" spans="1:16" ht="18" customHeight="1" x14ac:dyDescent="0.25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2"/>
      <c r="O35" s="2"/>
      <c r="P35" s="2"/>
    </row>
    <row r="36" spans="1:16" ht="18" customHeight="1" x14ac:dyDescent="0.25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</row>
    <row r="37" spans="1:16" ht="18" customHeight="1" x14ac:dyDescent="0.25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</row>
    <row r="38" spans="1:16" ht="18" customHeight="1" x14ac:dyDescent="0.25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</row>
    <row r="39" spans="1:16" ht="18" customHeight="1" x14ac:dyDescent="0.25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2"/>
      <c r="O39" s="2"/>
      <c r="P39" s="2"/>
    </row>
    <row r="40" spans="1:16" ht="18" customHeight="1" x14ac:dyDescent="0.25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</row>
    <row r="41" spans="1:16" ht="18" customHeight="1" x14ac:dyDescent="0.25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</row>
    <row r="42" spans="1:16" ht="18" customHeight="1" x14ac:dyDescent="0.25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sheetProtection selectLockedCells="1"/>
  <mergeCells count="17">
    <mergeCell ref="E8:G9"/>
    <mergeCell ref="E16:G17"/>
    <mergeCell ref="E2:L4"/>
    <mergeCell ref="H6:L7"/>
    <mergeCell ref="H10:L11"/>
    <mergeCell ref="E6:G7"/>
    <mergeCell ref="E10:G11"/>
    <mergeCell ref="H12:L13"/>
    <mergeCell ref="E12:G13"/>
    <mergeCell ref="H8:L9"/>
    <mergeCell ref="H16:L17"/>
    <mergeCell ref="E22:G23"/>
    <mergeCell ref="H22:L23"/>
    <mergeCell ref="H18:L19"/>
    <mergeCell ref="H20:L21"/>
    <mergeCell ref="E18:G19"/>
    <mergeCell ref="E20:G21"/>
  </mergeCells>
  <phoneticPr fontId="2" type="noConversion"/>
  <pageMargins left="1.31" right="0.78740157480314965" top="0.78740157480314965" bottom="0.78740157480314965" header="0.59055118110236227" footer="0.5905511811023622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AR6"/>
  <sheetViews>
    <sheetView workbookViewId="0">
      <selection activeCell="F17" sqref="F17"/>
    </sheetView>
  </sheetViews>
  <sheetFormatPr defaultRowHeight="12.5" x14ac:dyDescent="0.25"/>
  <sheetData>
    <row r="1" spans="1:44" ht="16" thickBot="1" x14ac:dyDescent="0.4">
      <c r="A1" s="280" t="str">
        <f>'K. Bilgiler'!H10&amp;" DERSİ "</f>
        <v xml:space="preserve">TRAVMA DERSİ </v>
      </c>
      <c r="B1" s="280"/>
      <c r="C1" s="280"/>
      <c r="D1" s="280"/>
      <c r="E1" s="280"/>
      <c r="F1" s="280"/>
      <c r="G1" s="280"/>
      <c r="H1" s="280"/>
      <c r="I1" s="280"/>
    </row>
    <row r="2" spans="1:44" s="4" customFormat="1" ht="32.25" customHeight="1" thickTop="1" thickBot="1" x14ac:dyDescent="0.45">
      <c r="A2" s="281" t="s">
        <v>75</v>
      </c>
      <c r="B2" s="282"/>
      <c r="C2" s="282"/>
      <c r="D2" s="282"/>
      <c r="E2" s="282"/>
      <c r="F2" s="282"/>
      <c r="G2" s="282"/>
      <c r="H2" s="282"/>
      <c r="I2" s="283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</row>
    <row r="3" spans="1:44" s="4" customFormat="1" ht="18" customHeight="1" thickTop="1" thickBot="1" x14ac:dyDescent="0.4">
      <c r="A3" s="284" t="s">
        <v>14</v>
      </c>
      <c r="B3" s="285"/>
      <c r="C3" s="285"/>
      <c r="D3" s="276"/>
      <c r="E3" s="277"/>
      <c r="F3" s="277"/>
      <c r="G3" s="277"/>
      <c r="H3" s="173"/>
      <c r="I3" s="174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</row>
    <row r="4" spans="1:44" s="4" customFormat="1" ht="18" customHeight="1" thickTop="1" thickBot="1" x14ac:dyDescent="0.4">
      <c r="A4" s="284" t="s">
        <v>15</v>
      </c>
      <c r="B4" s="285"/>
      <c r="C4" s="285"/>
      <c r="D4" s="276">
        <v>45309</v>
      </c>
      <c r="E4" s="277"/>
      <c r="F4" s="277"/>
      <c r="G4" s="277"/>
      <c r="H4" s="173"/>
      <c r="I4" s="174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</row>
    <row r="5" spans="1:44" s="4" customFormat="1" ht="18" customHeight="1" thickTop="1" thickBot="1" x14ac:dyDescent="0.35">
      <c r="A5" s="274" t="s">
        <v>16</v>
      </c>
      <c r="B5" s="275"/>
      <c r="C5" s="275"/>
      <c r="D5" s="278"/>
      <c r="E5" s="279"/>
      <c r="F5" s="279"/>
      <c r="G5" s="279"/>
      <c r="H5" s="175"/>
      <c r="I5" s="176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</row>
    <row r="6" spans="1:44" ht="13" thickTop="1" x14ac:dyDescent="0.25"/>
  </sheetData>
  <protectedRanges>
    <protectedRange sqref="D3:G5" name="Aralık1"/>
  </protectedRanges>
  <mergeCells count="8">
    <mergeCell ref="A5:C5"/>
    <mergeCell ref="D4:G4"/>
    <mergeCell ref="D5:G5"/>
    <mergeCell ref="A1:I1"/>
    <mergeCell ref="A2:I2"/>
    <mergeCell ref="D3:G3"/>
    <mergeCell ref="A3:C3"/>
    <mergeCell ref="A4:C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>
    <tabColor indexed="12"/>
  </sheetPr>
  <dimension ref="A1:K55"/>
  <sheetViews>
    <sheetView zoomScaleNormal="100" workbookViewId="0">
      <selection activeCell="I8" sqref="I8"/>
    </sheetView>
  </sheetViews>
  <sheetFormatPr defaultColWidth="9.08984375" defaultRowHeight="12.5" x14ac:dyDescent="0.25"/>
  <cols>
    <col min="1" max="3" width="8.90625" style="4" customWidth="1"/>
    <col min="4" max="4" width="9.6328125" style="4" customWidth="1"/>
    <col min="5" max="5" width="8.6328125" style="4" customWidth="1"/>
    <col min="6" max="6" width="12.6328125" style="4" customWidth="1"/>
    <col min="7" max="7" width="45.6328125" style="4" customWidth="1"/>
    <col min="8" max="8" width="10.6328125" style="4" customWidth="1"/>
    <col min="9" max="16384" width="9.08984375" style="4"/>
  </cols>
  <sheetData>
    <row r="1" spans="1:11" x14ac:dyDescent="0.25">
      <c r="A1" s="2"/>
      <c r="B1" s="2"/>
      <c r="C1" s="2"/>
      <c r="D1" s="25"/>
      <c r="E1" s="25"/>
      <c r="F1" s="25"/>
      <c r="G1" s="25"/>
      <c r="H1" s="25"/>
      <c r="I1" s="2"/>
      <c r="J1" s="2"/>
      <c r="K1" s="2"/>
    </row>
    <row r="2" spans="1:11" ht="36" customHeight="1" x14ac:dyDescent="0.25">
      <c r="A2" s="2"/>
      <c r="B2" s="2"/>
      <c r="C2" s="2"/>
      <c r="D2" s="25"/>
      <c r="E2" s="286" t="s">
        <v>4</v>
      </c>
      <c r="F2" s="286"/>
      <c r="G2" s="286"/>
      <c r="H2" s="26"/>
      <c r="I2" s="2"/>
      <c r="J2" s="2"/>
      <c r="K2" s="2"/>
    </row>
    <row r="3" spans="1:11" ht="35.25" customHeight="1" thickBot="1" x14ac:dyDescent="0.3">
      <c r="A3" s="2"/>
      <c r="B3" s="2"/>
      <c r="C3" s="2"/>
      <c r="D3" s="25"/>
      <c r="E3" s="29" t="s">
        <v>45</v>
      </c>
      <c r="F3" s="30" t="s">
        <v>11</v>
      </c>
      <c r="G3" s="30" t="s">
        <v>1</v>
      </c>
      <c r="H3" s="25"/>
      <c r="I3" s="2"/>
      <c r="J3" s="2"/>
      <c r="K3" s="2"/>
    </row>
    <row r="4" spans="1:11" ht="14.5" thickBot="1" x14ac:dyDescent="0.35">
      <c r="A4" s="2"/>
      <c r="B4" s="2"/>
      <c r="C4" s="2"/>
      <c r="D4" s="25"/>
      <c r="E4" s="28">
        <v>1</v>
      </c>
      <c r="F4" s="187">
        <v>123455</v>
      </c>
      <c r="G4" s="187" t="s">
        <v>143</v>
      </c>
      <c r="H4" s="25"/>
      <c r="I4" s="2"/>
      <c r="J4" s="2"/>
      <c r="K4" s="2"/>
    </row>
    <row r="5" spans="1:11" ht="14.5" thickBot="1" x14ac:dyDescent="0.35">
      <c r="A5" s="2"/>
      <c r="B5" s="2"/>
      <c r="C5" s="2"/>
      <c r="D5" s="25"/>
      <c r="E5" s="28">
        <v>2</v>
      </c>
      <c r="F5" s="187">
        <v>123455</v>
      </c>
      <c r="G5" s="187" t="s">
        <v>143</v>
      </c>
      <c r="H5" s="25"/>
      <c r="I5" s="2"/>
      <c r="J5" s="2"/>
      <c r="K5" s="2"/>
    </row>
    <row r="6" spans="1:11" ht="14.5" thickBot="1" x14ac:dyDescent="0.35">
      <c r="A6" s="2"/>
      <c r="B6" s="2"/>
      <c r="C6" s="2"/>
      <c r="D6" s="25"/>
      <c r="E6" s="28">
        <v>3</v>
      </c>
      <c r="F6" s="187">
        <v>123455</v>
      </c>
      <c r="G6" s="187" t="s">
        <v>143</v>
      </c>
      <c r="H6" s="25"/>
      <c r="I6" s="2"/>
      <c r="J6" s="2"/>
      <c r="K6" s="2"/>
    </row>
    <row r="7" spans="1:11" ht="14.5" thickBot="1" x14ac:dyDescent="0.35">
      <c r="A7" s="2"/>
      <c r="B7" s="2"/>
      <c r="C7" s="2"/>
      <c r="D7" s="25"/>
      <c r="E7" s="28">
        <v>4</v>
      </c>
      <c r="F7" s="187">
        <v>123455</v>
      </c>
      <c r="G7" s="187" t="s">
        <v>143</v>
      </c>
      <c r="H7" s="25"/>
      <c r="I7" s="2"/>
      <c r="J7" s="2"/>
      <c r="K7" s="2"/>
    </row>
    <row r="8" spans="1:11" ht="14.5" thickBot="1" x14ac:dyDescent="0.35">
      <c r="A8" s="2"/>
      <c r="B8" s="2"/>
      <c r="C8" s="2"/>
      <c r="D8" s="25"/>
      <c r="E8" s="28">
        <v>5</v>
      </c>
      <c r="F8" s="187">
        <v>123455</v>
      </c>
      <c r="G8" s="187" t="s">
        <v>143</v>
      </c>
      <c r="H8" s="25"/>
      <c r="I8" s="2"/>
      <c r="J8" s="2"/>
      <c r="K8" s="2"/>
    </row>
    <row r="9" spans="1:11" ht="14.5" thickBot="1" x14ac:dyDescent="0.35">
      <c r="A9" s="2"/>
      <c r="B9" s="2"/>
      <c r="C9" s="2"/>
      <c r="D9" s="25"/>
      <c r="E9" s="28">
        <v>6</v>
      </c>
      <c r="F9" s="187">
        <v>123455</v>
      </c>
      <c r="G9" s="187" t="s">
        <v>143</v>
      </c>
      <c r="H9" s="25"/>
      <c r="I9" s="2"/>
      <c r="J9" s="2"/>
      <c r="K9" s="2"/>
    </row>
    <row r="10" spans="1:11" ht="14.5" thickBot="1" x14ac:dyDescent="0.35">
      <c r="A10" s="2"/>
      <c r="B10" s="2"/>
      <c r="C10" s="2"/>
      <c r="D10" s="25"/>
      <c r="E10" s="28">
        <v>7</v>
      </c>
      <c r="F10" s="187">
        <v>123455</v>
      </c>
      <c r="G10" s="187" t="s">
        <v>143</v>
      </c>
      <c r="H10" s="25"/>
      <c r="I10" s="2"/>
      <c r="J10" s="2"/>
      <c r="K10" s="2"/>
    </row>
    <row r="11" spans="1:11" ht="14.5" thickBot="1" x14ac:dyDescent="0.35">
      <c r="A11" s="2"/>
      <c r="B11" s="2"/>
      <c r="C11" s="2"/>
      <c r="D11" s="25"/>
      <c r="E11" s="28">
        <v>8</v>
      </c>
      <c r="F11" s="187">
        <v>123455</v>
      </c>
      <c r="G11" s="187" t="s">
        <v>143</v>
      </c>
      <c r="H11" s="25"/>
      <c r="I11" s="2"/>
      <c r="J11" s="2"/>
      <c r="K11" s="2"/>
    </row>
    <row r="12" spans="1:11" ht="14.5" thickBot="1" x14ac:dyDescent="0.35">
      <c r="A12" s="2"/>
      <c r="B12" s="2"/>
      <c r="C12" s="2"/>
      <c r="D12" s="25"/>
      <c r="E12" s="28">
        <v>9</v>
      </c>
      <c r="F12" s="187">
        <v>123455</v>
      </c>
      <c r="G12" s="187" t="s">
        <v>143</v>
      </c>
      <c r="H12" s="25"/>
      <c r="I12" s="2"/>
      <c r="J12" s="2"/>
      <c r="K12" s="2"/>
    </row>
    <row r="13" spans="1:11" ht="14.5" thickBot="1" x14ac:dyDescent="0.35">
      <c r="A13" s="2"/>
      <c r="B13" s="2"/>
      <c r="C13" s="2"/>
      <c r="D13" s="25"/>
      <c r="E13" s="28">
        <v>10</v>
      </c>
      <c r="F13" s="187">
        <v>123455</v>
      </c>
      <c r="G13" s="187" t="s">
        <v>143</v>
      </c>
      <c r="H13" s="25"/>
      <c r="I13" s="2"/>
      <c r="J13" s="2"/>
      <c r="K13" s="2"/>
    </row>
    <row r="14" spans="1:11" ht="14.5" thickBot="1" x14ac:dyDescent="0.35">
      <c r="A14" s="2"/>
      <c r="B14" s="2"/>
      <c r="C14" s="2"/>
      <c r="D14" s="25"/>
      <c r="E14" s="28">
        <v>11</v>
      </c>
      <c r="F14" s="187">
        <v>123455</v>
      </c>
      <c r="G14" s="187" t="s">
        <v>143</v>
      </c>
      <c r="H14" s="25"/>
      <c r="I14" s="2"/>
      <c r="J14" s="2"/>
      <c r="K14" s="2"/>
    </row>
    <row r="15" spans="1:11" ht="14.5" thickBot="1" x14ac:dyDescent="0.35">
      <c r="A15" s="2"/>
      <c r="B15" s="2"/>
      <c r="C15" s="2"/>
      <c r="D15" s="25"/>
      <c r="E15" s="28">
        <v>12</v>
      </c>
      <c r="F15" s="187">
        <v>123455</v>
      </c>
      <c r="G15" s="187" t="s">
        <v>143</v>
      </c>
      <c r="H15" s="25"/>
      <c r="I15" s="2"/>
      <c r="J15" s="2"/>
      <c r="K15" s="2"/>
    </row>
    <row r="16" spans="1:11" ht="14.5" thickBot="1" x14ac:dyDescent="0.35">
      <c r="A16" s="2"/>
      <c r="B16" s="2"/>
      <c r="C16" s="2"/>
      <c r="D16" s="25"/>
      <c r="E16" s="28">
        <v>13</v>
      </c>
      <c r="F16" s="187">
        <v>123455</v>
      </c>
      <c r="G16" s="187" t="s">
        <v>143</v>
      </c>
      <c r="H16" s="25"/>
      <c r="I16" s="2"/>
      <c r="J16" s="2"/>
      <c r="K16" s="2"/>
    </row>
    <row r="17" spans="1:11" ht="14.5" thickBot="1" x14ac:dyDescent="0.35">
      <c r="A17" s="2"/>
      <c r="B17" s="2"/>
      <c r="C17" s="2"/>
      <c r="D17" s="25"/>
      <c r="E17" s="28">
        <v>14</v>
      </c>
      <c r="F17" s="187">
        <v>123455</v>
      </c>
      <c r="G17" s="187" t="s">
        <v>143</v>
      </c>
      <c r="H17" s="25"/>
      <c r="I17" s="2"/>
      <c r="J17" s="2"/>
      <c r="K17" s="2"/>
    </row>
    <row r="18" spans="1:11" ht="14.5" thickBot="1" x14ac:dyDescent="0.35">
      <c r="A18" s="2"/>
      <c r="B18" s="2"/>
      <c r="C18" s="2"/>
      <c r="D18" s="25"/>
      <c r="E18" s="28">
        <v>15</v>
      </c>
      <c r="F18" s="187">
        <v>123455</v>
      </c>
      <c r="G18" s="187" t="s">
        <v>143</v>
      </c>
      <c r="H18" s="25"/>
      <c r="I18" s="2"/>
      <c r="J18" s="2"/>
      <c r="K18" s="2"/>
    </row>
    <row r="19" spans="1:11" ht="14.5" thickBot="1" x14ac:dyDescent="0.35">
      <c r="A19" s="2"/>
      <c r="B19" s="2"/>
      <c r="C19" s="2"/>
      <c r="D19" s="25"/>
      <c r="E19" s="28">
        <v>16</v>
      </c>
      <c r="F19" s="187">
        <v>123455</v>
      </c>
      <c r="G19" s="187" t="s">
        <v>143</v>
      </c>
      <c r="H19" s="25"/>
      <c r="I19" s="2"/>
      <c r="J19" s="2"/>
      <c r="K19" s="2"/>
    </row>
    <row r="20" spans="1:11" ht="14.5" thickBot="1" x14ac:dyDescent="0.35">
      <c r="A20" s="2"/>
      <c r="B20" s="2"/>
      <c r="C20" s="2"/>
      <c r="D20" s="25"/>
      <c r="E20" s="28">
        <v>17</v>
      </c>
      <c r="F20" s="187">
        <v>123455</v>
      </c>
      <c r="G20" s="187" t="s">
        <v>143</v>
      </c>
      <c r="H20" s="25"/>
      <c r="I20" s="2"/>
      <c r="J20" s="2"/>
      <c r="K20" s="2"/>
    </row>
    <row r="21" spans="1:11" ht="14.5" thickBot="1" x14ac:dyDescent="0.35">
      <c r="A21" s="2"/>
      <c r="B21" s="2"/>
      <c r="C21" s="2"/>
      <c r="D21" s="25"/>
      <c r="E21" s="28">
        <v>18</v>
      </c>
      <c r="F21" s="187">
        <v>123455</v>
      </c>
      <c r="G21" s="187" t="s">
        <v>143</v>
      </c>
      <c r="H21" s="25"/>
      <c r="I21" s="2"/>
      <c r="J21" s="2"/>
      <c r="K21" s="2"/>
    </row>
    <row r="22" spans="1:11" ht="14.5" thickBot="1" x14ac:dyDescent="0.35">
      <c r="A22" s="2"/>
      <c r="B22" s="2"/>
      <c r="C22" s="2"/>
      <c r="D22" s="25"/>
      <c r="E22" s="28">
        <v>19</v>
      </c>
      <c r="F22" s="187">
        <v>123455</v>
      </c>
      <c r="G22" s="187" t="s">
        <v>143</v>
      </c>
      <c r="H22" s="25"/>
      <c r="I22" s="2"/>
      <c r="J22" s="2"/>
      <c r="K22" s="2"/>
    </row>
    <row r="23" spans="1:11" ht="14.5" thickBot="1" x14ac:dyDescent="0.35">
      <c r="A23" s="2"/>
      <c r="B23" s="2"/>
      <c r="C23" s="2"/>
      <c r="D23" s="25"/>
      <c r="E23" s="28">
        <v>20</v>
      </c>
      <c r="F23" s="187">
        <v>123455</v>
      </c>
      <c r="G23" s="187" t="s">
        <v>143</v>
      </c>
      <c r="H23" s="25"/>
      <c r="I23" s="2"/>
      <c r="J23" s="2"/>
      <c r="K23" s="2"/>
    </row>
    <row r="24" spans="1:11" ht="14.5" thickBot="1" x14ac:dyDescent="0.35">
      <c r="A24" s="2"/>
      <c r="B24" s="2"/>
      <c r="C24" s="2"/>
      <c r="D24" s="25"/>
      <c r="E24" s="28">
        <v>21</v>
      </c>
      <c r="F24" s="187">
        <v>123455</v>
      </c>
      <c r="G24" s="187" t="s">
        <v>143</v>
      </c>
      <c r="H24" s="25"/>
      <c r="I24" s="2"/>
      <c r="J24" s="2"/>
      <c r="K24" s="2"/>
    </row>
    <row r="25" spans="1:11" ht="14.5" thickBot="1" x14ac:dyDescent="0.35">
      <c r="A25" s="2"/>
      <c r="B25" s="2"/>
      <c r="C25" s="2"/>
      <c r="D25" s="25"/>
      <c r="E25" s="28">
        <v>22</v>
      </c>
      <c r="F25" s="187">
        <v>123455</v>
      </c>
      <c r="G25" s="187" t="s">
        <v>143</v>
      </c>
      <c r="H25" s="25"/>
      <c r="I25" s="2"/>
      <c r="J25" s="2"/>
      <c r="K25" s="2"/>
    </row>
    <row r="26" spans="1:11" ht="14.5" thickBot="1" x14ac:dyDescent="0.35">
      <c r="A26" s="2"/>
      <c r="B26" s="2"/>
      <c r="C26" s="2"/>
      <c r="D26" s="25"/>
      <c r="E26" s="28">
        <v>23</v>
      </c>
      <c r="F26" s="187">
        <v>123455</v>
      </c>
      <c r="G26" s="187" t="s">
        <v>143</v>
      </c>
      <c r="H26" s="25"/>
      <c r="I26" s="2"/>
      <c r="J26" s="2"/>
      <c r="K26" s="2"/>
    </row>
    <row r="27" spans="1:11" ht="14.5" thickBot="1" x14ac:dyDescent="0.35">
      <c r="A27" s="2"/>
      <c r="B27" s="2"/>
      <c r="C27" s="2"/>
      <c r="D27" s="25"/>
      <c r="E27" s="28">
        <f>IF(F27&gt;0,24," ")</f>
        <v>24</v>
      </c>
      <c r="F27" s="187">
        <v>123455</v>
      </c>
      <c r="G27" s="187" t="s">
        <v>143</v>
      </c>
      <c r="H27" s="25"/>
      <c r="I27" s="2"/>
      <c r="J27" s="2"/>
      <c r="K27" s="2"/>
    </row>
    <row r="28" spans="1:11" ht="14.5" thickBot="1" x14ac:dyDescent="0.35">
      <c r="A28" s="2"/>
      <c r="B28" s="2"/>
      <c r="C28" s="2"/>
      <c r="D28" s="25"/>
      <c r="E28" s="28">
        <f>IF(F28&gt;0,25," ")</f>
        <v>25</v>
      </c>
      <c r="F28" s="187">
        <v>123455</v>
      </c>
      <c r="G28" s="187" t="s">
        <v>143</v>
      </c>
      <c r="H28" s="25"/>
      <c r="I28" s="2"/>
      <c r="J28" s="2"/>
      <c r="K28" s="2"/>
    </row>
    <row r="29" spans="1:11" ht="14.5" thickBot="1" x14ac:dyDescent="0.35">
      <c r="A29" s="2"/>
      <c r="B29" s="2"/>
      <c r="C29" s="2"/>
      <c r="D29" s="25"/>
      <c r="E29" s="28">
        <f>IF(F29&gt;0,26," ")</f>
        <v>26</v>
      </c>
      <c r="F29" s="187">
        <v>123455</v>
      </c>
      <c r="G29" s="187" t="s">
        <v>143</v>
      </c>
      <c r="H29" s="25"/>
      <c r="I29" s="2"/>
      <c r="J29" s="2"/>
      <c r="K29" s="2"/>
    </row>
    <row r="30" spans="1:11" ht="14.5" thickBot="1" x14ac:dyDescent="0.35">
      <c r="A30" s="2"/>
      <c r="B30" s="2"/>
      <c r="C30" s="2"/>
      <c r="D30" s="25"/>
      <c r="E30" s="28">
        <f>IF(F30&gt;0,27," ")</f>
        <v>27</v>
      </c>
      <c r="F30" s="187">
        <v>123455</v>
      </c>
      <c r="G30" s="187" t="s">
        <v>143</v>
      </c>
      <c r="H30" s="25"/>
      <c r="I30" s="2"/>
      <c r="J30" s="2"/>
      <c r="K30" s="2"/>
    </row>
    <row r="31" spans="1:11" ht="14.5" thickBot="1" x14ac:dyDescent="0.35">
      <c r="A31" s="2"/>
      <c r="B31" s="2"/>
      <c r="C31" s="2"/>
      <c r="D31" s="25"/>
      <c r="E31" s="28">
        <f>IF(F31&gt;0,28," ")</f>
        <v>28</v>
      </c>
      <c r="F31" s="187">
        <v>123455</v>
      </c>
      <c r="G31" s="187" t="s">
        <v>143</v>
      </c>
      <c r="H31" s="25"/>
      <c r="I31" s="2"/>
      <c r="J31" s="2"/>
      <c r="K31" s="2"/>
    </row>
    <row r="32" spans="1:11" ht="14.5" thickBot="1" x14ac:dyDescent="0.35">
      <c r="A32" s="2"/>
      <c r="B32" s="2"/>
      <c r="C32" s="2"/>
      <c r="D32" s="25"/>
      <c r="E32" s="28">
        <f>IF(F32&gt;0,29," ")</f>
        <v>29</v>
      </c>
      <c r="F32" s="187">
        <v>123455</v>
      </c>
      <c r="G32" s="187" t="s">
        <v>143</v>
      </c>
      <c r="H32" s="25"/>
      <c r="I32" s="2"/>
      <c r="J32" s="2"/>
      <c r="K32" s="2"/>
    </row>
    <row r="33" spans="1:11" ht="14.5" thickBot="1" x14ac:dyDescent="0.35">
      <c r="A33" s="2"/>
      <c r="B33" s="2"/>
      <c r="C33" s="2"/>
      <c r="D33" s="25"/>
      <c r="E33" s="28">
        <f>IF(F33&gt;0,30," ")</f>
        <v>30</v>
      </c>
      <c r="F33" s="187">
        <v>123455</v>
      </c>
      <c r="G33" s="187" t="s">
        <v>143</v>
      </c>
      <c r="H33" s="25"/>
      <c r="I33" s="2"/>
      <c r="J33" s="2"/>
      <c r="K33" s="2"/>
    </row>
    <row r="34" spans="1:11" ht="14.5" thickBot="1" x14ac:dyDescent="0.35">
      <c r="A34" s="2"/>
      <c r="B34" s="2"/>
      <c r="C34" s="2"/>
      <c r="D34" s="2"/>
      <c r="E34" s="28">
        <f>IF(F34&gt;0,31," ")</f>
        <v>31</v>
      </c>
      <c r="F34" s="187">
        <v>123455</v>
      </c>
      <c r="G34" s="187" t="s">
        <v>143</v>
      </c>
      <c r="H34" s="2"/>
      <c r="I34" s="2"/>
      <c r="J34" s="2"/>
      <c r="K34" s="2"/>
    </row>
    <row r="35" spans="1:11" ht="14.5" thickBot="1" x14ac:dyDescent="0.35">
      <c r="A35" s="2"/>
      <c r="B35" s="2"/>
      <c r="C35" s="2"/>
      <c r="D35" s="2"/>
      <c r="E35" s="28">
        <f>IF(F35&gt;0,32," ")</f>
        <v>32</v>
      </c>
      <c r="F35" s="187">
        <v>123455</v>
      </c>
      <c r="G35" s="187" t="s">
        <v>143</v>
      </c>
      <c r="H35" s="2"/>
      <c r="I35" s="2"/>
      <c r="J35" s="2"/>
      <c r="K35" s="2"/>
    </row>
    <row r="36" spans="1:11" ht="14.5" thickBot="1" x14ac:dyDescent="0.35">
      <c r="A36" s="2"/>
      <c r="B36" s="2"/>
      <c r="C36" s="2"/>
      <c r="D36" s="2"/>
      <c r="E36" s="28">
        <f>IF(F36&gt;0,33," ")</f>
        <v>33</v>
      </c>
      <c r="F36" s="187">
        <v>123455</v>
      </c>
      <c r="G36" s="187" t="s">
        <v>143</v>
      </c>
      <c r="H36" s="2"/>
      <c r="I36" s="2"/>
      <c r="J36" s="2"/>
      <c r="K36" s="2"/>
    </row>
    <row r="37" spans="1:11" ht="14.5" thickBot="1" x14ac:dyDescent="0.35">
      <c r="A37" s="2"/>
      <c r="B37" s="2"/>
      <c r="C37" s="2"/>
      <c r="D37" s="2"/>
      <c r="E37" s="28">
        <f>IF(F37&gt;0,34," ")</f>
        <v>34</v>
      </c>
      <c r="F37" s="187">
        <v>123455</v>
      </c>
      <c r="G37" s="187" t="s">
        <v>143</v>
      </c>
      <c r="H37" s="2"/>
      <c r="I37" s="2"/>
      <c r="J37" s="2"/>
      <c r="K37" s="2"/>
    </row>
    <row r="38" spans="1:11" ht="14.5" thickBot="1" x14ac:dyDescent="0.35">
      <c r="A38" s="2"/>
      <c r="B38" s="2"/>
      <c r="C38" s="2"/>
      <c r="D38" s="2"/>
      <c r="E38" s="28">
        <f>IF(F38&gt;0,35," ")</f>
        <v>35</v>
      </c>
      <c r="F38" s="187">
        <v>123455</v>
      </c>
      <c r="G38" s="187" t="s">
        <v>143</v>
      </c>
      <c r="H38" s="2"/>
      <c r="I38" s="2"/>
      <c r="J38" s="2"/>
      <c r="K38" s="2"/>
    </row>
    <row r="39" spans="1:11" ht="14.5" thickBot="1" x14ac:dyDescent="0.35">
      <c r="A39" s="2"/>
      <c r="B39" s="2"/>
      <c r="C39" s="2"/>
      <c r="D39" s="2"/>
      <c r="E39" s="28">
        <f>IF(F39&gt;0,36," ")</f>
        <v>36</v>
      </c>
      <c r="F39" s="187">
        <v>123455</v>
      </c>
      <c r="G39" s="187" t="s">
        <v>143</v>
      </c>
      <c r="H39" s="2"/>
      <c r="I39" s="2"/>
      <c r="J39" s="2"/>
      <c r="K39" s="2"/>
    </row>
    <row r="40" spans="1:11" ht="14.5" thickBot="1" x14ac:dyDescent="0.35">
      <c r="A40" s="2"/>
      <c r="B40" s="2"/>
      <c r="C40" s="2"/>
      <c r="D40" s="2"/>
      <c r="E40" s="28">
        <f>IF(F40&gt;0,37," ")</f>
        <v>37</v>
      </c>
      <c r="F40" s="187">
        <v>123455</v>
      </c>
      <c r="G40" s="187" t="s">
        <v>143</v>
      </c>
      <c r="H40" s="2"/>
      <c r="I40" s="2"/>
      <c r="J40" s="2"/>
      <c r="K40" s="2"/>
    </row>
    <row r="41" spans="1:11" ht="14.5" thickBot="1" x14ac:dyDescent="0.35">
      <c r="A41" s="2"/>
      <c r="B41" s="2"/>
      <c r="C41" s="2"/>
      <c r="D41" s="2"/>
      <c r="E41" s="28">
        <f>IF(F41&gt;0,38," ")</f>
        <v>38</v>
      </c>
      <c r="F41" s="187">
        <v>123455</v>
      </c>
      <c r="G41" s="187" t="s">
        <v>143</v>
      </c>
      <c r="H41" s="2"/>
      <c r="I41" s="2"/>
      <c r="J41" s="2"/>
      <c r="K41" s="2"/>
    </row>
    <row r="42" spans="1:11" ht="14.5" thickBot="1" x14ac:dyDescent="0.35">
      <c r="A42" s="2"/>
      <c r="B42" s="2"/>
      <c r="C42" s="2"/>
      <c r="D42" s="2"/>
      <c r="E42" s="28">
        <f>IF(F42&gt;0,39," ")</f>
        <v>39</v>
      </c>
      <c r="F42" s="187">
        <v>123455</v>
      </c>
      <c r="G42" s="187" t="s">
        <v>143</v>
      </c>
      <c r="H42" s="2"/>
      <c r="I42" s="2"/>
      <c r="J42" s="2"/>
      <c r="K42" s="2"/>
    </row>
    <row r="43" spans="1:11" ht="14.5" thickBot="1" x14ac:dyDescent="0.35">
      <c r="A43" s="2"/>
      <c r="B43" s="2"/>
      <c r="C43" s="2"/>
      <c r="D43" s="2"/>
      <c r="E43" s="28">
        <f>IF(F43&gt;0,40," ")</f>
        <v>40</v>
      </c>
      <c r="F43" s="187">
        <v>123455</v>
      </c>
      <c r="G43" s="187" t="s">
        <v>143</v>
      </c>
      <c r="H43" s="2"/>
      <c r="I43" s="2"/>
      <c r="J43" s="2"/>
      <c r="K43" s="2"/>
    </row>
    <row r="44" spans="1:11" x14ac:dyDescent="0.25">
      <c r="A44" s="2"/>
      <c r="B44" s="2"/>
      <c r="C44" s="2"/>
      <c r="D44" s="27"/>
      <c r="E44" s="27"/>
      <c r="F44" s="27"/>
      <c r="G44" s="27"/>
      <c r="H44" s="27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sheetProtection selectLockedCells="1"/>
  <mergeCells count="1">
    <mergeCell ref="E2:G2"/>
  </mergeCells>
  <phoneticPr fontId="2" type="noConversion"/>
  <dataValidations count="3">
    <dataValidation allowBlank="1" showInputMessage="1" showErrorMessage="1" prompt="Sıra numarası program tarafından otomatik olarak verilmektedir!" sqref="E4:E43" xr:uid="{00000000-0002-0000-0300-000000000000}"/>
    <dataValidation allowBlank="1" showInputMessage="1" showErrorMessage="1" prompt="Öğrencinin numarasını giriniz." sqref="F4:F43" xr:uid="{00000000-0002-0000-0300-000001000000}"/>
    <dataValidation allowBlank="1" showInputMessage="1" showErrorMessage="1" prompt="Öğrencinin ad ve soyadını giriniz." sqref="G4:G43" xr:uid="{00000000-0002-0000-0300-000002000000}"/>
  </dataValidations>
  <pageMargins left="1.57" right="0.78740157480314965" top="0.47" bottom="0.3" header="0.32" footer="0.2"/>
  <pageSetup paperSize="9" orientation="portrait" r:id="rId1"/>
  <headerFooter alignWithMargins="0"/>
  <ignoredErrors>
    <ignoredError sqref="E3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5">
    <tabColor indexed="10"/>
  </sheetPr>
  <dimension ref="A1:AT20"/>
  <sheetViews>
    <sheetView zoomScaleNormal="100" workbookViewId="0">
      <selection activeCell="J19" sqref="J19"/>
    </sheetView>
  </sheetViews>
  <sheetFormatPr defaultColWidth="9.08984375" defaultRowHeight="12.5" x14ac:dyDescent="0.25"/>
  <cols>
    <col min="1" max="1" width="2.453125" style="4" customWidth="1"/>
    <col min="2" max="3" width="4.36328125" style="4" customWidth="1"/>
    <col min="4" max="4" width="4.54296875" style="4" customWidth="1"/>
    <col min="5" max="44" width="3.36328125" style="4" customWidth="1"/>
    <col min="45" max="45" width="8.54296875" style="4" customWidth="1"/>
    <col min="46" max="46" width="2.6328125" style="4" customWidth="1"/>
    <col min="47" max="16384" width="9.08984375" style="4"/>
  </cols>
  <sheetData>
    <row r="1" spans="1:46" ht="18" customHeight="1" x14ac:dyDescent="0.25">
      <c r="A1" s="23"/>
      <c r="B1" s="309" t="s">
        <v>21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1"/>
      <c r="AT1" s="23"/>
    </row>
    <row r="2" spans="1:46" ht="18" customHeight="1" x14ac:dyDescent="0.25">
      <c r="A2" s="23"/>
      <c r="B2" s="312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4"/>
      <c r="AT2" s="23"/>
    </row>
    <row r="3" spans="1:46" ht="16.5" customHeight="1" x14ac:dyDescent="0.25">
      <c r="A3" s="23"/>
      <c r="B3" s="315" t="s">
        <v>71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23"/>
    </row>
    <row r="4" spans="1:46" ht="16.5" customHeight="1" x14ac:dyDescent="0.25">
      <c r="A4" s="23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23"/>
    </row>
    <row r="5" spans="1:46" ht="15.9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ht="18" customHeight="1" x14ac:dyDescent="0.25">
      <c r="A6" s="23"/>
      <c r="B6" s="291" t="s">
        <v>120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3"/>
      <c r="AS6" s="287" t="s">
        <v>2</v>
      </c>
      <c r="AT6" s="23"/>
    </row>
    <row r="7" spans="1:46" ht="12.75" customHeight="1" x14ac:dyDescent="0.25">
      <c r="A7" s="23"/>
      <c r="B7" s="294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6"/>
      <c r="AS7" s="288"/>
      <c r="AT7" s="23"/>
    </row>
    <row r="8" spans="1:46" ht="21" customHeight="1" x14ac:dyDescent="0.25">
      <c r="A8" s="23"/>
      <c r="B8" s="290" t="s">
        <v>12</v>
      </c>
      <c r="C8" s="290"/>
      <c r="D8" s="290"/>
      <c r="E8" s="43">
        <v>1</v>
      </c>
      <c r="F8" s="43">
        <v>2</v>
      </c>
      <c r="G8" s="43">
        <v>3</v>
      </c>
      <c r="H8" s="43">
        <v>4</v>
      </c>
      <c r="I8" s="43">
        <v>5</v>
      </c>
      <c r="J8" s="43">
        <v>6</v>
      </c>
      <c r="K8" s="43">
        <v>7</v>
      </c>
      <c r="L8" s="43">
        <v>8</v>
      </c>
      <c r="M8" s="43">
        <v>9</v>
      </c>
      <c r="N8" s="43">
        <v>10</v>
      </c>
      <c r="O8" s="43">
        <v>11</v>
      </c>
      <c r="P8" s="43">
        <v>12</v>
      </c>
      <c r="Q8" s="43">
        <v>13</v>
      </c>
      <c r="R8" s="43">
        <v>14</v>
      </c>
      <c r="S8" s="43">
        <v>15</v>
      </c>
      <c r="T8" s="43">
        <v>16</v>
      </c>
      <c r="U8" s="43">
        <v>17</v>
      </c>
      <c r="V8" s="43">
        <v>18</v>
      </c>
      <c r="W8" s="43">
        <v>19</v>
      </c>
      <c r="X8" s="43">
        <v>20</v>
      </c>
      <c r="Y8" s="43">
        <v>21</v>
      </c>
      <c r="Z8" s="43">
        <v>22</v>
      </c>
      <c r="AA8" s="43">
        <v>23</v>
      </c>
      <c r="AB8" s="43">
        <v>24</v>
      </c>
      <c r="AC8" s="43">
        <v>25</v>
      </c>
      <c r="AD8" s="43">
        <v>26</v>
      </c>
      <c r="AE8" s="43">
        <v>27</v>
      </c>
      <c r="AF8" s="43">
        <v>28</v>
      </c>
      <c r="AG8" s="43">
        <v>29</v>
      </c>
      <c r="AH8" s="43">
        <v>30</v>
      </c>
      <c r="AI8" s="43">
        <v>31</v>
      </c>
      <c r="AJ8" s="43">
        <v>32</v>
      </c>
      <c r="AK8" s="43">
        <v>33</v>
      </c>
      <c r="AL8" s="43">
        <v>34</v>
      </c>
      <c r="AM8" s="43">
        <v>35</v>
      </c>
      <c r="AN8" s="43">
        <v>36</v>
      </c>
      <c r="AO8" s="43">
        <v>37</v>
      </c>
      <c r="AP8" s="43">
        <v>38</v>
      </c>
      <c r="AQ8" s="43">
        <v>39</v>
      </c>
      <c r="AR8" s="43">
        <v>40</v>
      </c>
      <c r="AS8" s="289"/>
      <c r="AT8" s="23"/>
    </row>
    <row r="9" spans="1:46" ht="25.5" customHeight="1" x14ac:dyDescent="0.25">
      <c r="A9" s="23"/>
      <c r="B9" s="298" t="s">
        <v>13</v>
      </c>
      <c r="C9" s="298"/>
      <c r="D9" s="298"/>
      <c r="E9" s="125">
        <v>20</v>
      </c>
      <c r="F9" s="125">
        <v>20</v>
      </c>
      <c r="G9" s="125">
        <v>15</v>
      </c>
      <c r="H9" s="125">
        <v>15</v>
      </c>
      <c r="I9" s="125">
        <v>15</v>
      </c>
      <c r="J9" s="125">
        <v>15</v>
      </c>
      <c r="K9" s="125"/>
      <c r="L9" s="125"/>
      <c r="M9" s="125"/>
      <c r="N9" s="125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21">
        <f>IF(SUM(E9:AR9)=0," ",SUM(E9:AR9))</f>
        <v>100</v>
      </c>
      <c r="AT9" s="23"/>
    </row>
    <row r="10" spans="1:46" ht="15.9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4"/>
      <c r="AT10" s="23"/>
    </row>
    <row r="11" spans="1:46" ht="18" customHeight="1" x14ac:dyDescent="0.25">
      <c r="A11" s="23"/>
      <c r="B11" s="291" t="s">
        <v>121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3"/>
      <c r="AS11" s="287" t="s">
        <v>2</v>
      </c>
      <c r="AT11" s="23"/>
    </row>
    <row r="12" spans="1:46" ht="12.75" customHeight="1" x14ac:dyDescent="0.25">
      <c r="A12" s="23"/>
      <c r="B12" s="29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6"/>
      <c r="AS12" s="288"/>
      <c r="AT12" s="23"/>
    </row>
    <row r="13" spans="1:46" ht="21" customHeight="1" x14ac:dyDescent="0.25">
      <c r="A13" s="23"/>
      <c r="B13" s="290" t="s">
        <v>12</v>
      </c>
      <c r="C13" s="290"/>
      <c r="D13" s="290"/>
      <c r="E13" s="43">
        <v>1</v>
      </c>
      <c r="F13" s="43">
        <v>2</v>
      </c>
      <c r="G13" s="43">
        <v>3</v>
      </c>
      <c r="H13" s="43">
        <v>4</v>
      </c>
      <c r="I13" s="43">
        <v>5</v>
      </c>
      <c r="J13" s="43">
        <v>6</v>
      </c>
      <c r="K13" s="43">
        <v>7</v>
      </c>
      <c r="L13" s="43">
        <v>8</v>
      </c>
      <c r="M13" s="43">
        <v>9</v>
      </c>
      <c r="N13" s="43">
        <v>10</v>
      </c>
      <c r="O13" s="43">
        <v>11</v>
      </c>
      <c r="P13" s="43">
        <v>12</v>
      </c>
      <c r="Q13" s="43">
        <v>13</v>
      </c>
      <c r="R13" s="43">
        <v>14</v>
      </c>
      <c r="S13" s="43">
        <v>15</v>
      </c>
      <c r="T13" s="43">
        <v>16</v>
      </c>
      <c r="U13" s="43">
        <v>17</v>
      </c>
      <c r="V13" s="43">
        <v>18</v>
      </c>
      <c r="W13" s="43">
        <v>19</v>
      </c>
      <c r="X13" s="43">
        <v>20</v>
      </c>
      <c r="Y13" s="43">
        <v>21</v>
      </c>
      <c r="Z13" s="43">
        <v>22</v>
      </c>
      <c r="AA13" s="43">
        <v>23</v>
      </c>
      <c r="AB13" s="43">
        <v>24</v>
      </c>
      <c r="AC13" s="43">
        <v>25</v>
      </c>
      <c r="AD13" s="43">
        <v>26</v>
      </c>
      <c r="AE13" s="43">
        <v>27</v>
      </c>
      <c r="AF13" s="43">
        <v>28</v>
      </c>
      <c r="AG13" s="43">
        <v>29</v>
      </c>
      <c r="AH13" s="43">
        <v>30</v>
      </c>
      <c r="AI13" s="43">
        <v>31</v>
      </c>
      <c r="AJ13" s="43">
        <v>32</v>
      </c>
      <c r="AK13" s="43">
        <v>33</v>
      </c>
      <c r="AL13" s="43">
        <v>34</v>
      </c>
      <c r="AM13" s="43">
        <v>35</v>
      </c>
      <c r="AN13" s="43">
        <v>36</v>
      </c>
      <c r="AO13" s="43">
        <v>37</v>
      </c>
      <c r="AP13" s="43">
        <v>38</v>
      </c>
      <c r="AQ13" s="43">
        <v>39</v>
      </c>
      <c r="AR13" s="43">
        <v>40</v>
      </c>
      <c r="AS13" s="289"/>
      <c r="AT13" s="23"/>
    </row>
    <row r="14" spans="1:46" ht="25.5" customHeight="1" x14ac:dyDescent="0.25">
      <c r="A14" s="23"/>
      <c r="B14" s="298" t="s">
        <v>13</v>
      </c>
      <c r="C14" s="298"/>
      <c r="D14" s="298"/>
      <c r="E14" s="125">
        <v>15</v>
      </c>
      <c r="F14" s="125">
        <v>15</v>
      </c>
      <c r="G14" s="125">
        <v>20</v>
      </c>
      <c r="H14" s="125">
        <v>20</v>
      </c>
      <c r="I14" s="125">
        <v>20</v>
      </c>
      <c r="J14" s="125">
        <v>20</v>
      </c>
      <c r="K14" s="125"/>
      <c r="L14" s="125"/>
      <c r="M14" s="125"/>
      <c r="N14" s="125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1">
        <f>IF(SUM(E14:AR14)=0," ",SUM(E14:AR14))</f>
        <v>110</v>
      </c>
      <c r="AT14" s="23"/>
    </row>
    <row r="15" spans="1:46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4"/>
      <c r="AT15" s="23"/>
    </row>
    <row r="16" spans="1:46" ht="18" customHeight="1" x14ac:dyDescent="0.25">
      <c r="A16" s="23"/>
      <c r="B16" s="303" t="s">
        <v>122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5"/>
      <c r="AS16" s="299" t="s">
        <v>2</v>
      </c>
      <c r="AT16" s="23"/>
    </row>
    <row r="17" spans="1:46" ht="12.75" customHeight="1" x14ac:dyDescent="0.25">
      <c r="A17" s="23"/>
      <c r="B17" s="306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8"/>
      <c r="AS17" s="300"/>
      <c r="AT17" s="23"/>
    </row>
    <row r="18" spans="1:46" ht="21" customHeight="1" x14ac:dyDescent="0.25">
      <c r="A18" s="23"/>
      <c r="B18" s="302" t="s">
        <v>12</v>
      </c>
      <c r="C18" s="302"/>
      <c r="D18" s="302"/>
      <c r="E18" s="44">
        <v>1</v>
      </c>
      <c r="F18" s="44">
        <v>2</v>
      </c>
      <c r="G18" s="44">
        <v>3</v>
      </c>
      <c r="H18" s="44">
        <v>4</v>
      </c>
      <c r="I18" s="44">
        <v>5</v>
      </c>
      <c r="J18" s="44">
        <v>6</v>
      </c>
      <c r="K18" s="44">
        <v>7</v>
      </c>
      <c r="L18" s="44">
        <v>8</v>
      </c>
      <c r="M18" s="44">
        <v>9</v>
      </c>
      <c r="N18" s="44">
        <v>10</v>
      </c>
      <c r="O18" s="44">
        <v>11</v>
      </c>
      <c r="P18" s="44">
        <v>12</v>
      </c>
      <c r="Q18" s="44">
        <v>13</v>
      </c>
      <c r="R18" s="44">
        <v>14</v>
      </c>
      <c r="S18" s="44">
        <v>15</v>
      </c>
      <c r="T18" s="44">
        <v>16</v>
      </c>
      <c r="U18" s="44">
        <v>17</v>
      </c>
      <c r="V18" s="44">
        <v>18</v>
      </c>
      <c r="W18" s="44">
        <v>19</v>
      </c>
      <c r="X18" s="44">
        <v>20</v>
      </c>
      <c r="Y18" s="44">
        <v>21</v>
      </c>
      <c r="Z18" s="44">
        <v>22</v>
      </c>
      <c r="AA18" s="44">
        <v>23</v>
      </c>
      <c r="AB18" s="44">
        <v>24</v>
      </c>
      <c r="AC18" s="44">
        <v>25</v>
      </c>
      <c r="AD18" s="44">
        <v>26</v>
      </c>
      <c r="AE18" s="44">
        <v>27</v>
      </c>
      <c r="AF18" s="44">
        <v>28</v>
      </c>
      <c r="AG18" s="44">
        <v>29</v>
      </c>
      <c r="AH18" s="44">
        <v>30</v>
      </c>
      <c r="AI18" s="44">
        <v>31</v>
      </c>
      <c r="AJ18" s="44">
        <v>32</v>
      </c>
      <c r="AK18" s="44">
        <v>33</v>
      </c>
      <c r="AL18" s="44">
        <v>34</v>
      </c>
      <c r="AM18" s="44">
        <v>35</v>
      </c>
      <c r="AN18" s="44">
        <v>36</v>
      </c>
      <c r="AO18" s="44">
        <v>37</v>
      </c>
      <c r="AP18" s="44">
        <v>38</v>
      </c>
      <c r="AQ18" s="44">
        <v>39</v>
      </c>
      <c r="AR18" s="44">
        <v>40</v>
      </c>
      <c r="AS18" s="301"/>
      <c r="AT18" s="23"/>
    </row>
    <row r="19" spans="1:46" ht="25.5" customHeight="1" x14ac:dyDescent="0.25">
      <c r="A19" s="23"/>
      <c r="B19" s="297" t="s">
        <v>13</v>
      </c>
      <c r="C19" s="297"/>
      <c r="D19" s="297"/>
      <c r="E19" s="125">
        <v>20</v>
      </c>
      <c r="F19" s="125">
        <v>20</v>
      </c>
      <c r="G19" s="125">
        <v>20</v>
      </c>
      <c r="H19" s="125">
        <v>20</v>
      </c>
      <c r="I19" s="125">
        <v>20</v>
      </c>
      <c r="J19" s="125"/>
      <c r="K19" s="125"/>
      <c r="L19" s="125"/>
      <c r="M19" s="125"/>
      <c r="N19" s="125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22">
        <f>IF(SUM(E19:AR19)=0," ",SUM(E19:AR19))</f>
        <v>100</v>
      </c>
      <c r="AT19" s="23"/>
    </row>
    <row r="20" spans="1:46" ht="15.9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</row>
  </sheetData>
  <sheetProtection selectLockedCells="1"/>
  <mergeCells count="14">
    <mergeCell ref="B9:D9"/>
    <mergeCell ref="B1:AS2"/>
    <mergeCell ref="B8:D8"/>
    <mergeCell ref="AS6:AS8"/>
    <mergeCell ref="B3:AS4"/>
    <mergeCell ref="B6:AR7"/>
    <mergeCell ref="AS11:AS13"/>
    <mergeCell ref="B13:D13"/>
    <mergeCell ref="B11:AR12"/>
    <mergeCell ref="B19:D19"/>
    <mergeCell ref="B14:D14"/>
    <mergeCell ref="AS16:AS18"/>
    <mergeCell ref="B18:D18"/>
    <mergeCell ref="B16:AR17"/>
  </mergeCells>
  <phoneticPr fontId="2" type="noConversion"/>
  <dataValidations count="2">
    <dataValidation allowBlank="1" showInputMessage="1" showErrorMessage="1" prompt="Sorunun puan değerini giriniz." sqref="O14:AR14 O9:AR9 O19:AR19" xr:uid="{00000000-0002-0000-0400-000000000000}"/>
    <dataValidation allowBlank="1" showInputMessage="1" showErrorMessage="1" prompt="Sorunun puan değerini giriniz." sqref="E9:N9 E14:N14 E19:N19" xr:uid="{00000000-0002-0000-0400-000001000000}">
      <formula1>0</formula1>
      <formula2>0</formula2>
    </dataValidation>
  </dataValidations>
  <pageMargins left="0.59" right="0.12" top="1.52" bottom="0.78740157480314965" header="0.53" footer="0.59055118110236227"/>
  <pageSetup paperSize="9" orientation="landscape" r:id="rId1"/>
  <headerFooter alignWithMargins="0"/>
  <rowBreaks count="1" manualBreakCount="1">
    <brk id="20" max="4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">
    <tabColor indexed="44"/>
  </sheetPr>
  <dimension ref="A1:BM106"/>
  <sheetViews>
    <sheetView view="pageBreakPreview" topLeftCell="A50" zoomScale="70" zoomScaleNormal="70" zoomScaleSheetLayoutView="70" workbookViewId="0">
      <selection activeCell="E97" sqref="E97"/>
    </sheetView>
  </sheetViews>
  <sheetFormatPr defaultColWidth="9.08984375" defaultRowHeight="12.5" x14ac:dyDescent="0.25"/>
  <cols>
    <col min="1" max="1" width="3.90625" style="4" customWidth="1"/>
    <col min="2" max="2" width="8.6328125" style="4" customWidth="1"/>
    <col min="3" max="3" width="11" style="4" customWidth="1"/>
    <col min="4" max="4" width="10.54296875" style="4" customWidth="1"/>
    <col min="5" max="5" width="9.36328125" style="4" customWidth="1"/>
    <col min="6" max="6" width="3.36328125" style="4" customWidth="1"/>
    <col min="7" max="7" width="5.08984375" style="4" customWidth="1"/>
    <col min="8" max="10" width="4.6328125" style="4" customWidth="1"/>
    <col min="11" max="45" width="2.453125" style="4" customWidth="1"/>
    <col min="46" max="46" width="7.6328125" style="4" customWidth="1"/>
    <col min="47" max="47" width="16.54296875" style="4" customWidth="1"/>
    <col min="48" max="65" width="9.08984375" style="177"/>
    <col min="66" max="16384" width="9.08984375" style="4"/>
  </cols>
  <sheetData>
    <row r="1" spans="1:47" ht="13" x14ac:dyDescent="0.3">
      <c r="A1" s="389" t="str">
        <f>'K. Bilgiler'!H6</f>
        <v>TONYA MESLEK YÜKSEKOKULU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</row>
    <row r="2" spans="1:47" ht="17.25" customHeight="1" x14ac:dyDescent="0.25">
      <c r="A2" s="382" t="str">
        <f>'K. Bilgiler'!H16&amp;" EĞİTİM ÖĞRETİM YILI - " &amp;'K. Bilgiler'!H18</f>
        <v>2024-2025 EĞİTİM ÖĞRETİM YILI - GÜZ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4"/>
      <c r="AQ2" s="381">
        <f>'Sınav Tarihleri'!D3</f>
        <v>0</v>
      </c>
      <c r="AR2" s="381"/>
      <c r="AS2" s="381"/>
      <c r="AT2" s="381"/>
      <c r="AU2" s="381"/>
    </row>
    <row r="3" spans="1:47" ht="16.5" customHeight="1" x14ac:dyDescent="0.25">
      <c r="A3" s="380" t="str">
        <f>'K. Bilgiler'!H12&amp;" / "&amp;'K. Bilgiler'!H8&amp;" - "&amp;'K. Bilgiler'!H10&amp;" DERSİ "&amp;" 1. SINAV ANALİZİ"</f>
        <v>2.SINIF / IVAY1001 - TRAVMA DERSİ  1. SINAV ANALİZİ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1"/>
      <c r="AR3" s="381"/>
      <c r="AS3" s="381"/>
      <c r="AT3" s="381"/>
      <c r="AU3" s="381"/>
    </row>
    <row r="4" spans="1:47" ht="224.25" customHeight="1" x14ac:dyDescent="0.25">
      <c r="A4" s="393" t="s">
        <v>111</v>
      </c>
      <c r="B4" s="394"/>
      <c r="C4" s="394"/>
      <c r="D4" s="394"/>
      <c r="E4" s="395"/>
      <c r="F4" s="122" t="s">
        <v>112</v>
      </c>
      <c r="G4" s="188" t="s">
        <v>118</v>
      </c>
      <c r="H4" s="188" t="s">
        <v>119</v>
      </c>
      <c r="I4" s="188" t="s">
        <v>119</v>
      </c>
      <c r="J4" s="188" t="s">
        <v>118</v>
      </c>
      <c r="K4" s="122" t="s">
        <v>117</v>
      </c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3"/>
      <c r="AR4" s="123"/>
      <c r="AS4" s="123"/>
      <c r="AT4" s="378"/>
      <c r="AU4" s="379"/>
    </row>
    <row r="5" spans="1:47" ht="12.75" customHeight="1" x14ac:dyDescent="0.25">
      <c r="A5" s="387" t="s">
        <v>25</v>
      </c>
      <c r="B5" s="387"/>
      <c r="C5" s="387"/>
      <c r="D5" s="387"/>
      <c r="E5" s="387"/>
      <c r="F5" s="15">
        <f>IF('NOT Baremi'!E9=0," ",'NOT Baremi'!E9)</f>
        <v>20</v>
      </c>
      <c r="G5" s="15">
        <f>IF('NOT Baremi'!F9=0," ",'NOT Baremi'!F9)</f>
        <v>20</v>
      </c>
      <c r="H5" s="15">
        <f>IF('NOT Baremi'!G9=0," ",'NOT Baremi'!G9)</f>
        <v>15</v>
      </c>
      <c r="I5" s="15">
        <f>IF('NOT Baremi'!H9=0," ",'NOT Baremi'!H9)</f>
        <v>15</v>
      </c>
      <c r="J5" s="15">
        <f>IF('NOT Baremi'!I9=0," ",'NOT Baremi'!I9)</f>
        <v>15</v>
      </c>
      <c r="K5" s="15">
        <f>IF('NOT Baremi'!J9=0," ",'NOT Baremi'!J9)</f>
        <v>15</v>
      </c>
      <c r="L5" s="15" t="str">
        <f>IF('NOT Baremi'!K9=0," ",'NOT Baremi'!K9)</f>
        <v xml:space="preserve"> </v>
      </c>
      <c r="M5" s="15" t="str">
        <f>IF('NOT Baremi'!L9=0," ",'NOT Baremi'!L9)</f>
        <v xml:space="preserve"> </v>
      </c>
      <c r="N5" s="15" t="str">
        <f>IF('NOT Baremi'!M9=0," ",'NOT Baremi'!M9)</f>
        <v xml:space="preserve"> </v>
      </c>
      <c r="O5" s="15" t="str">
        <f>IF('NOT Baremi'!N9=0," ",'NOT Baremi'!N9)</f>
        <v xml:space="preserve"> </v>
      </c>
      <c r="P5" s="15" t="str">
        <f>IF('NOT Baremi'!O9=0," ",'NOT Baremi'!O9)</f>
        <v xml:space="preserve"> </v>
      </c>
      <c r="Q5" s="15" t="str">
        <f>IF('NOT Baremi'!P9=0," ",'NOT Baremi'!P9)</f>
        <v xml:space="preserve"> </v>
      </c>
      <c r="R5" s="15" t="str">
        <f>IF('NOT Baremi'!Q9=0," ",'NOT Baremi'!Q9)</f>
        <v xml:space="preserve"> </v>
      </c>
      <c r="S5" s="15" t="str">
        <f>IF('NOT Baremi'!R9=0," ",'NOT Baremi'!R9)</f>
        <v xml:space="preserve"> </v>
      </c>
      <c r="T5" s="15" t="str">
        <f>IF('NOT Baremi'!S9=0," ",'NOT Baremi'!S9)</f>
        <v xml:space="preserve"> </v>
      </c>
      <c r="U5" s="15" t="str">
        <f>IF('NOT Baremi'!T9=0," ",'NOT Baremi'!T9)</f>
        <v xml:space="preserve"> </v>
      </c>
      <c r="V5" s="15" t="str">
        <f>IF('NOT Baremi'!U9=0," ",'NOT Baremi'!U9)</f>
        <v xml:space="preserve"> </v>
      </c>
      <c r="W5" s="15" t="str">
        <f>IF('NOT Baremi'!V9=0," ",'NOT Baremi'!V9)</f>
        <v xml:space="preserve"> </v>
      </c>
      <c r="X5" s="15" t="str">
        <f>IF('NOT Baremi'!W9=0," ",'NOT Baremi'!W9)</f>
        <v xml:space="preserve"> </v>
      </c>
      <c r="Y5" s="15" t="str">
        <f>IF('NOT Baremi'!X9=0," ",'NOT Baremi'!X9)</f>
        <v xml:space="preserve"> </v>
      </c>
      <c r="Z5" s="15" t="str">
        <f>IF('NOT Baremi'!Y9=0," ",'NOT Baremi'!Y9)</f>
        <v xml:space="preserve"> </v>
      </c>
      <c r="AA5" s="15" t="str">
        <f>IF('NOT Baremi'!Z9=0," ",'NOT Baremi'!Z9)</f>
        <v xml:space="preserve"> </v>
      </c>
      <c r="AB5" s="15" t="str">
        <f>IF('NOT Baremi'!AA9=0," ",'NOT Baremi'!AA9)</f>
        <v xml:space="preserve"> </v>
      </c>
      <c r="AC5" s="15" t="str">
        <f>IF('NOT Baremi'!AB9=0," ",'NOT Baremi'!AB9)</f>
        <v xml:space="preserve"> </v>
      </c>
      <c r="AD5" s="15" t="str">
        <f>IF('NOT Baremi'!AC9=0," ",'NOT Baremi'!AC9)</f>
        <v xml:space="preserve"> </v>
      </c>
      <c r="AE5" s="15" t="str">
        <f>IF('NOT Baremi'!AD9=0," ",'NOT Baremi'!AD9)</f>
        <v xml:space="preserve"> </v>
      </c>
      <c r="AF5" s="15" t="str">
        <f>IF('NOT Baremi'!AE9=0," ",'NOT Baremi'!AE9)</f>
        <v xml:space="preserve"> </v>
      </c>
      <c r="AG5" s="15" t="str">
        <f>IF('NOT Baremi'!AF9=0," ",'NOT Baremi'!AF9)</f>
        <v xml:space="preserve"> </v>
      </c>
      <c r="AH5" s="15" t="str">
        <f>IF('NOT Baremi'!AG9=0," ",'NOT Baremi'!AG9)</f>
        <v xml:space="preserve"> </v>
      </c>
      <c r="AI5" s="15" t="str">
        <f>IF('NOT Baremi'!AH9=0," ",'NOT Baremi'!AH9)</f>
        <v xml:space="preserve"> </v>
      </c>
      <c r="AJ5" s="15" t="str">
        <f>IF('NOT Baremi'!AI9=0," ",'NOT Baremi'!AI9)</f>
        <v xml:space="preserve"> </v>
      </c>
      <c r="AK5" s="15" t="str">
        <f>IF('NOT Baremi'!AJ9=0," ",'NOT Baremi'!AJ9)</f>
        <v xml:space="preserve"> </v>
      </c>
      <c r="AL5" s="15" t="str">
        <f>IF('NOT Baremi'!AK9=0," ",'NOT Baremi'!AK9)</f>
        <v xml:space="preserve"> </v>
      </c>
      <c r="AM5" s="15" t="str">
        <f>IF('NOT Baremi'!AL9=0," ",'NOT Baremi'!AL9)</f>
        <v xml:space="preserve"> </v>
      </c>
      <c r="AN5" s="15" t="str">
        <f>IF('NOT Baremi'!AM9=0," ",'NOT Baremi'!AM9)</f>
        <v xml:space="preserve"> </v>
      </c>
      <c r="AO5" s="15" t="str">
        <f>IF('NOT Baremi'!AN9=0," ",'NOT Baremi'!AN9)</f>
        <v xml:space="preserve"> </v>
      </c>
      <c r="AP5" s="15" t="str">
        <f>IF('NOT Baremi'!AO9=0," ",'NOT Baremi'!AO9)</f>
        <v xml:space="preserve"> </v>
      </c>
      <c r="AQ5" s="15" t="str">
        <f>IF('NOT Baremi'!AP9=0," ",'NOT Baremi'!AP9)</f>
        <v xml:space="preserve"> </v>
      </c>
      <c r="AR5" s="15" t="str">
        <f>IF('NOT Baremi'!AQ9=0," ",'NOT Baremi'!AQ9)</f>
        <v xml:space="preserve"> </v>
      </c>
      <c r="AS5" s="15" t="str">
        <f>IF('NOT Baremi'!AR9=0," ",'NOT Baremi'!AR9)</f>
        <v xml:space="preserve"> </v>
      </c>
      <c r="AT5" s="32">
        <f>IF(SUM(F5:AS5)=0," ",SUM(F5:AS5))</f>
        <v>100</v>
      </c>
      <c r="AU5" s="385" t="s">
        <v>82</v>
      </c>
    </row>
    <row r="6" spans="1:47" ht="37.5" x14ac:dyDescent="0.25">
      <c r="A6" s="33" t="s">
        <v>0</v>
      </c>
      <c r="B6" s="33" t="s">
        <v>32</v>
      </c>
      <c r="C6" s="388" t="s">
        <v>24</v>
      </c>
      <c r="D6" s="388"/>
      <c r="E6" s="388"/>
      <c r="F6" s="14" t="str">
        <f>IF('NOT Baremi'!E9&gt;0,'NOT Baremi'!E8&amp;"."&amp;"SORU"," ")</f>
        <v>1.SORU</v>
      </c>
      <c r="G6" s="14" t="str">
        <f>IF('NOT Baremi'!F9&gt;0,'NOT Baremi'!F8&amp;"."&amp;"SORU"," ")</f>
        <v>2.SORU</v>
      </c>
      <c r="H6" s="14" t="str">
        <f>IF('NOT Baremi'!G9&gt;0,'NOT Baremi'!G8&amp;"."&amp;"SORU"," ")</f>
        <v>3.SORU</v>
      </c>
      <c r="I6" s="14" t="str">
        <f>IF('NOT Baremi'!H9&gt;0,'NOT Baremi'!H8&amp;"."&amp;"SORU"," ")</f>
        <v>4.SORU</v>
      </c>
      <c r="J6" s="14" t="str">
        <f>IF('NOT Baremi'!I9&gt;0,'NOT Baremi'!I8&amp;"."&amp;"SORU"," ")</f>
        <v>5.SORU</v>
      </c>
      <c r="K6" s="14" t="str">
        <f>IF('NOT Baremi'!J9&gt;0,'NOT Baremi'!J8&amp;"."&amp;"SORU"," ")</f>
        <v>6.SORU</v>
      </c>
      <c r="L6" s="14" t="str">
        <f>IF('NOT Baremi'!K9&gt;0,'NOT Baremi'!K8&amp;"."&amp;"SORU"," ")</f>
        <v xml:space="preserve"> </v>
      </c>
      <c r="M6" s="14" t="str">
        <f>IF('NOT Baremi'!L9&gt;0,'NOT Baremi'!L8&amp;"."&amp;"SORU"," ")</f>
        <v xml:space="preserve"> </v>
      </c>
      <c r="N6" s="14" t="str">
        <f>IF('NOT Baremi'!M9&gt;0,'NOT Baremi'!M8&amp;"."&amp;"SORU"," ")</f>
        <v xml:space="preserve"> </v>
      </c>
      <c r="O6" s="14" t="str">
        <f>IF('NOT Baremi'!N9&gt;0,'NOT Baremi'!N8&amp;"."&amp;"SORU"," ")</f>
        <v xml:space="preserve"> </v>
      </c>
      <c r="P6" s="14" t="str">
        <f>IF('NOT Baremi'!O9&gt;0,'NOT Baremi'!O8&amp;"."&amp;"SORU"," ")</f>
        <v xml:space="preserve"> </v>
      </c>
      <c r="Q6" s="14" t="str">
        <f>IF('NOT Baremi'!P9&gt;0,'NOT Baremi'!P8&amp;"."&amp;"SORU"," ")</f>
        <v xml:space="preserve"> </v>
      </c>
      <c r="R6" s="14" t="str">
        <f>IF('NOT Baremi'!Q9&gt;0,'NOT Baremi'!Q8&amp;"."&amp;"SORU"," ")</f>
        <v xml:space="preserve"> </v>
      </c>
      <c r="S6" s="14" t="str">
        <f>IF('NOT Baremi'!R9&gt;0,'NOT Baremi'!R8&amp;"."&amp;"SORU"," ")</f>
        <v xml:space="preserve"> </v>
      </c>
      <c r="T6" s="14" t="str">
        <f>IF('NOT Baremi'!S9&gt;0,'NOT Baremi'!S8&amp;"."&amp;"SORU"," ")</f>
        <v xml:space="preserve"> </v>
      </c>
      <c r="U6" s="14" t="str">
        <f>IF('NOT Baremi'!T9&gt;0,'NOT Baremi'!T8&amp;"."&amp;"SORU"," ")</f>
        <v xml:space="preserve"> </v>
      </c>
      <c r="V6" s="14" t="str">
        <f>IF('NOT Baremi'!U9&gt;0,'NOT Baremi'!U8&amp;"."&amp;"SORU"," ")</f>
        <v xml:space="preserve"> </v>
      </c>
      <c r="W6" s="14" t="str">
        <f>IF('NOT Baremi'!V9&gt;0,'NOT Baremi'!V8&amp;"."&amp;"SORU"," ")</f>
        <v xml:space="preserve"> </v>
      </c>
      <c r="X6" s="14" t="str">
        <f>IF('NOT Baremi'!W9&gt;0,'NOT Baremi'!W8&amp;"."&amp;"SORU"," ")</f>
        <v xml:space="preserve"> </v>
      </c>
      <c r="Y6" s="14" t="str">
        <f>IF('NOT Baremi'!X9&gt;0,'NOT Baremi'!X8&amp;"."&amp;"SORU"," ")</f>
        <v xml:space="preserve"> </v>
      </c>
      <c r="Z6" s="14" t="str">
        <f>IF('NOT Baremi'!Y9&gt;0,'NOT Baremi'!Y8&amp;"."&amp;"SORU"," ")</f>
        <v xml:space="preserve"> </v>
      </c>
      <c r="AA6" s="14" t="str">
        <f>IF('NOT Baremi'!Z9&gt;0,'NOT Baremi'!Z8&amp;"."&amp;"SORU"," ")</f>
        <v xml:space="preserve"> </v>
      </c>
      <c r="AB6" s="14" t="str">
        <f>IF('NOT Baremi'!AA9&gt;0,'NOT Baremi'!AA8&amp;"."&amp;"SORU"," ")</f>
        <v xml:space="preserve"> </v>
      </c>
      <c r="AC6" s="14" t="str">
        <f>IF('NOT Baremi'!AB9&gt;0,'NOT Baremi'!AB8&amp;"."&amp;"SORU"," ")</f>
        <v xml:space="preserve"> </v>
      </c>
      <c r="AD6" s="14" t="str">
        <f>IF('NOT Baremi'!AC9&gt;0,'NOT Baremi'!AC8&amp;"."&amp;"SORU"," ")</f>
        <v xml:space="preserve"> </v>
      </c>
      <c r="AE6" s="14" t="str">
        <f>IF('NOT Baremi'!AD9&gt;0,'NOT Baremi'!AD8&amp;"."&amp;"SORU"," ")</f>
        <v xml:space="preserve"> </v>
      </c>
      <c r="AF6" s="14" t="str">
        <f>IF('NOT Baremi'!AE9&gt;0,'NOT Baremi'!AE8&amp;"."&amp;"SORU"," ")</f>
        <v xml:space="preserve"> </v>
      </c>
      <c r="AG6" s="14" t="str">
        <f>IF('NOT Baremi'!AF9&gt;0,'NOT Baremi'!AF8&amp;"."&amp;"SORU"," ")</f>
        <v xml:space="preserve"> </v>
      </c>
      <c r="AH6" s="14" t="str">
        <f>IF('NOT Baremi'!AG9&gt;0,'NOT Baremi'!AG8&amp;"."&amp;"SORU"," ")</f>
        <v xml:space="preserve"> </v>
      </c>
      <c r="AI6" s="14" t="str">
        <f>IF('NOT Baremi'!AH9&gt;0,'NOT Baremi'!AH8&amp;"."&amp;"SORU"," ")</f>
        <v xml:space="preserve"> </v>
      </c>
      <c r="AJ6" s="14" t="str">
        <f>IF('NOT Baremi'!AI9&gt;0,'NOT Baremi'!AI8&amp;"."&amp;"SORU"," ")</f>
        <v xml:space="preserve"> </v>
      </c>
      <c r="AK6" s="14" t="str">
        <f>IF('NOT Baremi'!AJ9&gt;0,'NOT Baremi'!AJ8&amp;"."&amp;"SORU"," ")</f>
        <v xml:space="preserve"> </v>
      </c>
      <c r="AL6" s="14" t="str">
        <f>IF('NOT Baremi'!AK9&gt;0,'NOT Baremi'!AK8&amp;"."&amp;"SORU"," ")</f>
        <v xml:space="preserve"> </v>
      </c>
      <c r="AM6" s="14" t="str">
        <f>IF('NOT Baremi'!AL9&gt;0,'NOT Baremi'!AL8&amp;"."&amp;"SORU"," ")</f>
        <v xml:space="preserve"> </v>
      </c>
      <c r="AN6" s="14" t="str">
        <f>IF('NOT Baremi'!AM9&gt;0,'NOT Baremi'!AM8&amp;"."&amp;"SORU"," ")</f>
        <v xml:space="preserve"> </v>
      </c>
      <c r="AO6" s="14" t="str">
        <f>IF('NOT Baremi'!AN9&gt;0,'NOT Baremi'!AN8&amp;"."&amp;"SORU"," ")</f>
        <v xml:space="preserve"> </v>
      </c>
      <c r="AP6" s="14" t="str">
        <f>IF('NOT Baremi'!AO9&gt;0,'NOT Baremi'!AO8&amp;"."&amp;"SORU"," ")</f>
        <v xml:space="preserve"> </v>
      </c>
      <c r="AQ6" s="14" t="str">
        <f>IF('NOT Baremi'!AP9&gt;0,'NOT Baremi'!AP8&amp;"."&amp;"SORU"," ")</f>
        <v xml:space="preserve"> </v>
      </c>
      <c r="AR6" s="14" t="str">
        <f>IF('NOT Baremi'!AQ9&gt;0,'NOT Baremi'!AQ8&amp;"."&amp;"SORU"," ")</f>
        <v xml:space="preserve"> </v>
      </c>
      <c r="AS6" s="14" t="str">
        <f>IF('NOT Baremi'!AR9&gt;0,'NOT Baremi'!AR8&amp;"."&amp;"SORU"," ")</f>
        <v xml:space="preserve"> </v>
      </c>
      <c r="AT6" s="17" t="s">
        <v>27</v>
      </c>
      <c r="AU6" s="386"/>
    </row>
    <row r="7" spans="1:47" ht="12" customHeight="1" x14ac:dyDescent="0.25">
      <c r="A7" s="34">
        <f>'S. Listesi'!E4</f>
        <v>1</v>
      </c>
      <c r="B7" s="35">
        <f>IF('S. Listesi'!F4=0," ",'S. Listesi'!F4)</f>
        <v>123455</v>
      </c>
      <c r="C7" s="376" t="str">
        <f>IF('S. Listesi'!G4=0," ",'S. Listesi'!G4)</f>
        <v>Galip USTA</v>
      </c>
      <c r="D7" s="376"/>
      <c r="E7" s="376"/>
      <c r="F7" s="137">
        <v>20</v>
      </c>
      <c r="G7" s="137">
        <v>15</v>
      </c>
      <c r="H7" s="137">
        <v>15</v>
      </c>
      <c r="I7" s="137">
        <v>15</v>
      </c>
      <c r="J7" s="137">
        <v>15</v>
      </c>
      <c r="K7" s="137">
        <v>15</v>
      </c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8">
        <f>IF(COUNTBLANK(F7:AS7)=COLUMNS(F7:AS7)," ",IF(SUM(F7:AS7)=0,0,SUM(F7:AS7)))</f>
        <v>95</v>
      </c>
      <c r="AU7" s="18">
        <f t="shared" ref="AU7:AU46" si="0">IF(AT7=" "," ",IF(AT7&gt;=85,5,IF(AT7&gt;=70,4,IF(AT7&gt;=60,3,IF(AT7&gt;=50,2,IF(AT7&gt;=0,1,0))))))</f>
        <v>5</v>
      </c>
    </row>
    <row r="8" spans="1:47" ht="12" customHeight="1" x14ac:dyDescent="0.25">
      <c r="A8" s="34">
        <f>'S. Listesi'!E5</f>
        <v>2</v>
      </c>
      <c r="B8" s="35">
        <f>IF('S. Listesi'!F5=0," ",'S. Listesi'!F5)</f>
        <v>123455</v>
      </c>
      <c r="C8" s="376" t="str">
        <f>IF('S. Listesi'!G5=0," ",'S. Listesi'!G5)</f>
        <v>Galip USTA</v>
      </c>
      <c r="D8" s="376"/>
      <c r="E8" s="376"/>
      <c r="F8" s="126">
        <v>18</v>
      </c>
      <c r="G8" s="126">
        <v>15</v>
      </c>
      <c r="H8" s="126">
        <v>0</v>
      </c>
      <c r="I8" s="126">
        <v>10</v>
      </c>
      <c r="J8" s="126">
        <v>15</v>
      </c>
      <c r="K8" s="126">
        <v>10</v>
      </c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8">
        <f t="shared" ref="AT8:AT46" si="1">IF(COUNTBLANK(F8:AS8)=COLUMNS(F8:AS8)," ",IF(SUM(F8:AS8)=0,0,SUM(F8:AS8)))</f>
        <v>68</v>
      </c>
      <c r="AU8" s="18">
        <f t="shared" si="0"/>
        <v>3</v>
      </c>
    </row>
    <row r="9" spans="1:47" ht="12" customHeight="1" x14ac:dyDescent="0.25">
      <c r="A9" s="34">
        <f>'S. Listesi'!E6</f>
        <v>3</v>
      </c>
      <c r="B9" s="35">
        <f>IF('S. Listesi'!F6=0," ",'S. Listesi'!F6)</f>
        <v>123455</v>
      </c>
      <c r="C9" s="376" t="str">
        <f>IF('S. Listesi'!G6=0," ",'S. Listesi'!G6)</f>
        <v>Galip USTA</v>
      </c>
      <c r="D9" s="376"/>
      <c r="E9" s="376"/>
      <c r="F9" s="137">
        <v>10</v>
      </c>
      <c r="G9" s="137">
        <v>5</v>
      </c>
      <c r="H9" s="137">
        <v>0</v>
      </c>
      <c r="I9" s="137">
        <v>0</v>
      </c>
      <c r="J9" s="137">
        <v>0</v>
      </c>
      <c r="K9" s="137">
        <v>5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8">
        <f t="shared" si="1"/>
        <v>20</v>
      </c>
      <c r="AU9" s="18">
        <f>IF(AT9=" "," ",IF(AT9&gt;=85,5,IF(AT9&gt;=70,4,IF(AT9&gt;=60,3,IF(AT9&gt;=50,2,IF(AT9&gt;=0,1,0))))))</f>
        <v>1</v>
      </c>
    </row>
    <row r="10" spans="1:47" ht="12" customHeight="1" x14ac:dyDescent="0.25">
      <c r="A10" s="34">
        <f>'S. Listesi'!E7</f>
        <v>4</v>
      </c>
      <c r="B10" s="35">
        <f>IF('S. Listesi'!F7=0," ",'S. Listesi'!F7)</f>
        <v>123455</v>
      </c>
      <c r="C10" s="376" t="str">
        <f>IF('S. Listesi'!G7=0," ",'S. Listesi'!G7)</f>
        <v>Galip USTA</v>
      </c>
      <c r="D10" s="376"/>
      <c r="E10" s="376"/>
      <c r="F10" s="137">
        <v>0</v>
      </c>
      <c r="G10" s="137">
        <v>5</v>
      </c>
      <c r="H10" s="137">
        <v>0</v>
      </c>
      <c r="I10" s="137">
        <v>0</v>
      </c>
      <c r="J10" s="137">
        <v>15</v>
      </c>
      <c r="K10" s="137">
        <v>10</v>
      </c>
      <c r="L10" s="137"/>
      <c r="M10" s="137"/>
      <c r="N10" s="137"/>
      <c r="O10" s="137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8">
        <f t="shared" si="1"/>
        <v>30</v>
      </c>
      <c r="AU10" s="18">
        <f t="shared" si="0"/>
        <v>1</v>
      </c>
    </row>
    <row r="11" spans="1:47" ht="12" customHeight="1" x14ac:dyDescent="0.25">
      <c r="A11" s="34">
        <f>'S. Listesi'!E8</f>
        <v>5</v>
      </c>
      <c r="B11" s="35">
        <f>IF('S. Listesi'!F8=0," ",'S. Listesi'!F8)</f>
        <v>123455</v>
      </c>
      <c r="C11" s="376" t="str">
        <f>IF('S. Listesi'!G8=0," ",'S. Listesi'!G8)</f>
        <v>Galip USTA</v>
      </c>
      <c r="D11" s="376"/>
      <c r="E11" s="37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8" t="str">
        <f t="shared" si="1"/>
        <v xml:space="preserve"> </v>
      </c>
      <c r="AU11" s="18" t="str">
        <f t="shared" si="0"/>
        <v xml:space="preserve"> </v>
      </c>
    </row>
    <row r="12" spans="1:47" ht="12" customHeight="1" x14ac:dyDescent="0.25">
      <c r="A12" s="34">
        <f>'S. Listesi'!E9</f>
        <v>6</v>
      </c>
      <c r="B12" s="35">
        <f>IF('S. Listesi'!F9=0," ",'S. Listesi'!F9)</f>
        <v>123455</v>
      </c>
      <c r="C12" s="376" t="str">
        <f>IF('S. Listesi'!G9=0," ",'S. Listesi'!G9)</f>
        <v>Galip USTA</v>
      </c>
      <c r="D12" s="376"/>
      <c r="E12" s="376"/>
      <c r="F12" s="126">
        <v>10</v>
      </c>
      <c r="G12" s="126">
        <v>15</v>
      </c>
      <c r="H12" s="126">
        <v>0</v>
      </c>
      <c r="I12" s="126">
        <v>15</v>
      </c>
      <c r="J12" s="126">
        <v>15</v>
      </c>
      <c r="K12" s="126">
        <v>15</v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8">
        <f t="shared" si="1"/>
        <v>70</v>
      </c>
      <c r="AU12" s="18">
        <f t="shared" si="0"/>
        <v>4</v>
      </c>
    </row>
    <row r="13" spans="1:47" ht="12" customHeight="1" x14ac:dyDescent="0.25">
      <c r="A13" s="34">
        <f>'S. Listesi'!E10</f>
        <v>7</v>
      </c>
      <c r="B13" s="35">
        <f>IF('S. Listesi'!F10=0," ",'S. Listesi'!F10)</f>
        <v>123455</v>
      </c>
      <c r="C13" s="376" t="str">
        <f>IF('S. Listesi'!G10=0," ",'S. Listesi'!G10)</f>
        <v>Galip USTA</v>
      </c>
      <c r="D13" s="376"/>
      <c r="E13" s="376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8" t="str">
        <f t="shared" si="1"/>
        <v xml:space="preserve"> </v>
      </c>
      <c r="AU13" s="18" t="str">
        <f t="shared" si="0"/>
        <v xml:space="preserve"> </v>
      </c>
    </row>
    <row r="14" spans="1:47" ht="12" customHeight="1" x14ac:dyDescent="0.25">
      <c r="A14" s="34">
        <f>'S. Listesi'!E11</f>
        <v>8</v>
      </c>
      <c r="B14" s="35">
        <f>IF('S. Listesi'!F11=0," ",'S. Listesi'!F11)</f>
        <v>123455</v>
      </c>
      <c r="C14" s="376" t="str">
        <f>IF('S. Listesi'!G11=0," ",'S. Listesi'!G11)</f>
        <v>Galip USTA</v>
      </c>
      <c r="D14" s="376"/>
      <c r="E14" s="376"/>
      <c r="F14" s="126">
        <v>0</v>
      </c>
      <c r="G14" s="126">
        <v>0</v>
      </c>
      <c r="H14" s="126">
        <v>0</v>
      </c>
      <c r="I14" s="126">
        <v>5</v>
      </c>
      <c r="J14" s="126">
        <v>15</v>
      </c>
      <c r="K14" s="126">
        <v>10</v>
      </c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8">
        <f t="shared" si="1"/>
        <v>30</v>
      </c>
      <c r="AU14" s="18">
        <f t="shared" si="0"/>
        <v>1</v>
      </c>
    </row>
    <row r="15" spans="1:47" ht="12" customHeight="1" x14ac:dyDescent="0.25">
      <c r="A15" s="34">
        <f>'S. Listesi'!E12</f>
        <v>9</v>
      </c>
      <c r="B15" s="35">
        <f>IF('S. Listesi'!F12=0," ",'S. Listesi'!F12)</f>
        <v>123455</v>
      </c>
      <c r="C15" s="376" t="str">
        <f>IF('S. Listesi'!G12=0," ",'S. Listesi'!G12)</f>
        <v>Galip USTA</v>
      </c>
      <c r="D15" s="376"/>
      <c r="E15" s="376"/>
      <c r="F15" s="137">
        <v>5</v>
      </c>
      <c r="G15" s="137">
        <v>15</v>
      </c>
      <c r="H15" s="137">
        <v>2</v>
      </c>
      <c r="I15" s="137">
        <v>10</v>
      </c>
      <c r="J15" s="137">
        <v>15</v>
      </c>
      <c r="K15" s="137">
        <v>5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8">
        <f t="shared" si="1"/>
        <v>52</v>
      </c>
      <c r="AU15" s="18">
        <f t="shared" si="0"/>
        <v>2</v>
      </c>
    </row>
    <row r="16" spans="1:47" ht="12" customHeight="1" x14ac:dyDescent="0.25">
      <c r="A16" s="34">
        <f>'S. Listesi'!E13</f>
        <v>10</v>
      </c>
      <c r="B16" s="35">
        <f>IF('S. Listesi'!F13=0," ",'S. Listesi'!F13)</f>
        <v>123455</v>
      </c>
      <c r="C16" s="376" t="str">
        <f>IF('S. Listesi'!G13=0," ",'S. Listesi'!G13)</f>
        <v>Galip USTA</v>
      </c>
      <c r="D16" s="376"/>
      <c r="E16" s="376"/>
      <c r="F16" s="126">
        <v>10</v>
      </c>
      <c r="G16" s="126">
        <v>0</v>
      </c>
      <c r="H16" s="126">
        <v>0</v>
      </c>
      <c r="I16" s="126">
        <v>0</v>
      </c>
      <c r="J16" s="126">
        <v>12</v>
      </c>
      <c r="K16" s="126">
        <v>8</v>
      </c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8">
        <f t="shared" si="1"/>
        <v>30</v>
      </c>
      <c r="AU16" s="18">
        <f t="shared" si="0"/>
        <v>1</v>
      </c>
    </row>
    <row r="17" spans="1:47" ht="12" customHeight="1" x14ac:dyDescent="0.25">
      <c r="A17" s="34">
        <f>'S. Listesi'!E14</f>
        <v>11</v>
      </c>
      <c r="B17" s="35">
        <f>IF('S. Listesi'!F14=0," ",'S. Listesi'!F14)</f>
        <v>123455</v>
      </c>
      <c r="C17" s="376" t="str">
        <f>IF('S. Listesi'!G14=0," ",'S. Listesi'!G14)</f>
        <v>Galip USTA</v>
      </c>
      <c r="D17" s="376"/>
      <c r="E17" s="376"/>
      <c r="F17" s="137">
        <v>10</v>
      </c>
      <c r="G17" s="137">
        <v>10</v>
      </c>
      <c r="H17" s="137">
        <v>2</v>
      </c>
      <c r="I17" s="137">
        <v>15</v>
      </c>
      <c r="J17" s="137">
        <v>15</v>
      </c>
      <c r="K17" s="137">
        <v>15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8">
        <f t="shared" si="1"/>
        <v>67</v>
      </c>
      <c r="AU17" s="18">
        <f t="shared" si="0"/>
        <v>3</v>
      </c>
    </row>
    <row r="18" spans="1:47" ht="12" customHeight="1" x14ac:dyDescent="0.25">
      <c r="A18" s="34">
        <f>'S. Listesi'!E15</f>
        <v>12</v>
      </c>
      <c r="B18" s="35">
        <f>IF('S. Listesi'!F15=0," ",'S. Listesi'!F15)</f>
        <v>123455</v>
      </c>
      <c r="C18" s="376" t="str">
        <f>IF('S. Listesi'!G15=0," ",'S. Listesi'!G15)</f>
        <v>Galip USTA</v>
      </c>
      <c r="D18" s="376"/>
      <c r="E18" s="376"/>
      <c r="F18" s="126">
        <v>0</v>
      </c>
      <c r="G18" s="126">
        <v>10</v>
      </c>
      <c r="H18" s="126">
        <v>0</v>
      </c>
      <c r="I18" s="126">
        <v>0</v>
      </c>
      <c r="J18" s="126">
        <v>15</v>
      </c>
      <c r="K18" s="126">
        <v>15</v>
      </c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8">
        <f t="shared" si="1"/>
        <v>40</v>
      </c>
      <c r="AU18" s="18">
        <f t="shared" si="0"/>
        <v>1</v>
      </c>
    </row>
    <row r="19" spans="1:47" ht="12" customHeight="1" x14ac:dyDescent="0.25">
      <c r="A19" s="34">
        <f>'S. Listesi'!E16</f>
        <v>13</v>
      </c>
      <c r="B19" s="35">
        <f>IF('S. Listesi'!F16=0," ",'S. Listesi'!F16)</f>
        <v>123455</v>
      </c>
      <c r="C19" s="376" t="str">
        <f>IF('S. Listesi'!G16=0," ",'S. Listesi'!G16)</f>
        <v>Galip USTA</v>
      </c>
      <c r="D19" s="376"/>
      <c r="E19" s="376"/>
      <c r="F19" s="137">
        <v>0</v>
      </c>
      <c r="G19" s="137">
        <v>5</v>
      </c>
      <c r="H19" s="137">
        <v>0</v>
      </c>
      <c r="I19" s="137">
        <v>2</v>
      </c>
      <c r="J19" s="137">
        <v>15</v>
      </c>
      <c r="K19" s="137">
        <v>15</v>
      </c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8">
        <f t="shared" si="1"/>
        <v>37</v>
      </c>
      <c r="AU19" s="18">
        <f t="shared" si="0"/>
        <v>1</v>
      </c>
    </row>
    <row r="20" spans="1:47" ht="12" customHeight="1" x14ac:dyDescent="0.25">
      <c r="A20" s="34">
        <f>'S. Listesi'!E17</f>
        <v>14</v>
      </c>
      <c r="B20" s="35">
        <f>IF('S. Listesi'!F17=0," ",'S. Listesi'!F17)</f>
        <v>123455</v>
      </c>
      <c r="C20" s="376" t="str">
        <f>IF('S. Listesi'!G17=0," ",'S. Listesi'!G17)</f>
        <v>Galip USTA</v>
      </c>
      <c r="D20" s="376"/>
      <c r="E20" s="376"/>
      <c r="F20" s="126">
        <v>0</v>
      </c>
      <c r="G20" s="126">
        <v>0</v>
      </c>
      <c r="H20" s="126">
        <v>2</v>
      </c>
      <c r="I20" s="126">
        <v>5</v>
      </c>
      <c r="J20" s="126">
        <v>15</v>
      </c>
      <c r="K20" s="126">
        <v>10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8">
        <f t="shared" si="1"/>
        <v>32</v>
      </c>
      <c r="AU20" s="18">
        <f t="shared" si="0"/>
        <v>1</v>
      </c>
    </row>
    <row r="21" spans="1:47" ht="12" customHeight="1" x14ac:dyDescent="0.25">
      <c r="A21" s="34">
        <f>'S. Listesi'!E18</f>
        <v>15</v>
      </c>
      <c r="B21" s="35">
        <f>IF('S. Listesi'!F18=0," ",'S. Listesi'!F18)</f>
        <v>123455</v>
      </c>
      <c r="C21" s="376" t="str">
        <f>IF('S. Listesi'!G18=0," ",'S. Listesi'!G18)</f>
        <v>Galip USTA</v>
      </c>
      <c r="D21" s="376"/>
      <c r="E21" s="376"/>
      <c r="F21" s="137">
        <v>0</v>
      </c>
      <c r="G21" s="137">
        <v>0</v>
      </c>
      <c r="H21" s="137">
        <v>0</v>
      </c>
      <c r="I21" s="137">
        <v>15</v>
      </c>
      <c r="J21" s="137">
        <v>15</v>
      </c>
      <c r="K21" s="137">
        <v>15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8">
        <f t="shared" si="1"/>
        <v>45</v>
      </c>
      <c r="AU21" s="18">
        <f t="shared" si="0"/>
        <v>1</v>
      </c>
    </row>
    <row r="22" spans="1:47" ht="12" customHeight="1" x14ac:dyDescent="0.25">
      <c r="A22" s="34">
        <f>'S. Listesi'!E19</f>
        <v>16</v>
      </c>
      <c r="B22" s="35">
        <f>IF('S. Listesi'!F19=0," ",'S. Listesi'!F19)</f>
        <v>123455</v>
      </c>
      <c r="C22" s="376" t="str">
        <f>IF('S. Listesi'!G19=0," ",'S. Listesi'!G19)</f>
        <v>Galip USTA</v>
      </c>
      <c r="D22" s="376"/>
      <c r="E22" s="376"/>
      <c r="F22" s="126">
        <v>0</v>
      </c>
      <c r="G22" s="126">
        <v>0</v>
      </c>
      <c r="H22" s="126">
        <v>0</v>
      </c>
      <c r="I22" s="126">
        <v>5</v>
      </c>
      <c r="J22" s="126">
        <v>5</v>
      </c>
      <c r="K22" s="126">
        <v>10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8">
        <f t="shared" si="1"/>
        <v>20</v>
      </c>
      <c r="AU22" s="18">
        <f t="shared" si="0"/>
        <v>1</v>
      </c>
    </row>
    <row r="23" spans="1:47" ht="12" customHeight="1" x14ac:dyDescent="0.25">
      <c r="A23" s="34">
        <f>'S. Listesi'!E20</f>
        <v>17</v>
      </c>
      <c r="B23" s="35">
        <f>IF('S. Listesi'!F20=0," ",'S. Listesi'!F20)</f>
        <v>123455</v>
      </c>
      <c r="C23" s="376" t="str">
        <f>IF('S. Listesi'!G20=0," ",'S. Listesi'!G20)</f>
        <v>Galip USTA</v>
      </c>
      <c r="D23" s="376"/>
      <c r="E23" s="376"/>
      <c r="F23" s="137">
        <v>10</v>
      </c>
      <c r="G23" s="137">
        <v>5</v>
      </c>
      <c r="H23" s="137">
        <v>0</v>
      </c>
      <c r="I23" s="137">
        <v>2</v>
      </c>
      <c r="J23" s="137">
        <v>15</v>
      </c>
      <c r="K23" s="137">
        <v>15</v>
      </c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8">
        <f t="shared" si="1"/>
        <v>47</v>
      </c>
      <c r="AU23" s="18">
        <f t="shared" si="0"/>
        <v>1</v>
      </c>
    </row>
    <row r="24" spans="1:47" ht="12" customHeight="1" x14ac:dyDescent="0.25">
      <c r="A24" s="34">
        <f>'S. Listesi'!E21</f>
        <v>18</v>
      </c>
      <c r="B24" s="35">
        <f>IF('S. Listesi'!F21=0," ",'S. Listesi'!F21)</f>
        <v>123455</v>
      </c>
      <c r="C24" s="376" t="str">
        <f>IF('S. Listesi'!G21=0," ",'S. Listesi'!G21)</f>
        <v>Galip USTA</v>
      </c>
      <c r="D24" s="376"/>
      <c r="E24" s="376"/>
      <c r="F24" s="126">
        <v>5</v>
      </c>
      <c r="G24" s="126">
        <v>10</v>
      </c>
      <c r="H24" s="126">
        <v>0</v>
      </c>
      <c r="I24" s="126">
        <v>10</v>
      </c>
      <c r="J24" s="126">
        <v>0</v>
      </c>
      <c r="K24" s="126">
        <v>7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8">
        <f t="shared" si="1"/>
        <v>32</v>
      </c>
      <c r="AU24" s="18">
        <f t="shared" si="0"/>
        <v>1</v>
      </c>
    </row>
    <row r="25" spans="1:47" ht="12" customHeight="1" x14ac:dyDescent="0.25">
      <c r="A25" s="34">
        <f>'S. Listesi'!E22</f>
        <v>19</v>
      </c>
      <c r="B25" s="35">
        <f>IF('S. Listesi'!F22=0," ",'S. Listesi'!F22)</f>
        <v>123455</v>
      </c>
      <c r="C25" s="376" t="str">
        <f>IF('S. Listesi'!G22=0," ",'S. Listesi'!G22)</f>
        <v>Galip USTA</v>
      </c>
      <c r="D25" s="376"/>
      <c r="E25" s="376"/>
      <c r="F25" s="137">
        <v>10</v>
      </c>
      <c r="G25" s="137">
        <v>15</v>
      </c>
      <c r="H25" s="137">
        <v>2</v>
      </c>
      <c r="I25" s="137">
        <v>15</v>
      </c>
      <c r="J25" s="137">
        <v>15</v>
      </c>
      <c r="K25" s="137">
        <v>15</v>
      </c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8">
        <f t="shared" si="1"/>
        <v>72</v>
      </c>
      <c r="AU25" s="18">
        <f t="shared" si="0"/>
        <v>4</v>
      </c>
    </row>
    <row r="26" spans="1:47" ht="12" customHeight="1" x14ac:dyDescent="0.25">
      <c r="A26" s="34">
        <f>'S. Listesi'!E23</f>
        <v>20</v>
      </c>
      <c r="B26" s="35">
        <f>IF('S. Listesi'!F23=0," ",'S. Listesi'!F23)</f>
        <v>123455</v>
      </c>
      <c r="C26" s="376" t="str">
        <f>IF('S. Listesi'!G23=0," ",'S. Listesi'!G23)</f>
        <v>Galip USTA</v>
      </c>
      <c r="D26" s="376"/>
      <c r="E26" s="376"/>
      <c r="F26" s="126">
        <v>5</v>
      </c>
      <c r="G26" s="126">
        <v>0</v>
      </c>
      <c r="H26" s="126">
        <v>0</v>
      </c>
      <c r="I26" s="126">
        <v>0</v>
      </c>
      <c r="J26" s="126">
        <v>15</v>
      </c>
      <c r="K26" s="126">
        <v>10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8">
        <f t="shared" si="1"/>
        <v>30</v>
      </c>
      <c r="AU26" s="18">
        <f t="shared" si="0"/>
        <v>1</v>
      </c>
    </row>
    <row r="27" spans="1:47" ht="12" customHeight="1" x14ac:dyDescent="0.25">
      <c r="A27" s="34">
        <f>'S. Listesi'!E24</f>
        <v>21</v>
      </c>
      <c r="B27" s="35">
        <f>IF('S. Listesi'!F24=0," ",'S. Listesi'!F24)</f>
        <v>123455</v>
      </c>
      <c r="C27" s="376" t="str">
        <f>IF('S. Listesi'!G24=0," ",'S. Listesi'!G24)</f>
        <v>Galip USTA</v>
      </c>
      <c r="D27" s="376"/>
      <c r="E27" s="376"/>
      <c r="F27" s="137">
        <v>0</v>
      </c>
      <c r="G27" s="137">
        <v>0</v>
      </c>
      <c r="H27" s="137">
        <v>0</v>
      </c>
      <c r="I27" s="137">
        <v>0</v>
      </c>
      <c r="J27" s="137">
        <v>2</v>
      </c>
      <c r="K27" s="137">
        <v>3</v>
      </c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8">
        <f t="shared" si="1"/>
        <v>5</v>
      </c>
      <c r="AU27" s="18">
        <f t="shared" si="0"/>
        <v>1</v>
      </c>
    </row>
    <row r="28" spans="1:47" ht="12" customHeight="1" x14ac:dyDescent="0.25">
      <c r="A28" s="34">
        <f>'S. Listesi'!E25</f>
        <v>22</v>
      </c>
      <c r="B28" s="35">
        <f>IF('S. Listesi'!F25=0," ",'S. Listesi'!F25)</f>
        <v>123455</v>
      </c>
      <c r="C28" s="376" t="str">
        <f>IF('S. Listesi'!G25=0," ",'S. Listesi'!G25)</f>
        <v>Galip USTA</v>
      </c>
      <c r="D28" s="376"/>
      <c r="E28" s="376"/>
      <c r="F28" s="126">
        <v>0</v>
      </c>
      <c r="G28" s="126">
        <v>0</v>
      </c>
      <c r="H28" s="126">
        <v>0</v>
      </c>
      <c r="I28" s="126">
        <v>0</v>
      </c>
      <c r="J28" s="126">
        <v>10</v>
      </c>
      <c r="K28" s="126">
        <v>10</v>
      </c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8">
        <f t="shared" si="1"/>
        <v>20</v>
      </c>
      <c r="AU28" s="18">
        <f t="shared" si="0"/>
        <v>1</v>
      </c>
    </row>
    <row r="29" spans="1:47" ht="12" customHeight="1" x14ac:dyDescent="0.25">
      <c r="A29" s="34">
        <f>'S. Listesi'!E26</f>
        <v>23</v>
      </c>
      <c r="B29" s="35">
        <f>IF('S. Listesi'!F26=0," ",'S. Listesi'!F26)</f>
        <v>123455</v>
      </c>
      <c r="C29" s="376" t="str">
        <f>IF('S. Listesi'!G26=0," ",'S. Listesi'!G26)</f>
        <v>Galip USTA</v>
      </c>
      <c r="D29" s="376"/>
      <c r="E29" s="376"/>
      <c r="F29" s="137">
        <v>10</v>
      </c>
      <c r="G29" s="137">
        <v>10</v>
      </c>
      <c r="H29" s="137">
        <v>0</v>
      </c>
      <c r="I29" s="137">
        <v>0</v>
      </c>
      <c r="J29" s="137">
        <v>5</v>
      </c>
      <c r="K29" s="137">
        <v>10</v>
      </c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8">
        <f t="shared" si="1"/>
        <v>35</v>
      </c>
      <c r="AU29" s="18">
        <f t="shared" si="0"/>
        <v>1</v>
      </c>
    </row>
    <row r="30" spans="1:47" ht="12" customHeight="1" x14ac:dyDescent="0.25">
      <c r="A30" s="34">
        <f>'S. Listesi'!E27</f>
        <v>24</v>
      </c>
      <c r="B30" s="35">
        <f>IF('S. Listesi'!F27=0," ",'S. Listesi'!F27)</f>
        <v>123455</v>
      </c>
      <c r="C30" s="354" t="str">
        <f>IF('S. Listesi'!G27=0," ",'S. Listesi'!G27)</f>
        <v>Galip USTA</v>
      </c>
      <c r="D30" s="355"/>
      <c r="E30" s="356"/>
      <c r="F30" s="126">
        <v>20</v>
      </c>
      <c r="G30" s="126">
        <v>15</v>
      </c>
      <c r="H30" s="126">
        <v>0</v>
      </c>
      <c r="I30" s="126">
        <v>0</v>
      </c>
      <c r="J30" s="126">
        <v>15</v>
      </c>
      <c r="K30" s="126">
        <v>10</v>
      </c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8">
        <f t="shared" si="1"/>
        <v>60</v>
      </c>
      <c r="AU30" s="18">
        <f t="shared" si="0"/>
        <v>3</v>
      </c>
    </row>
    <row r="31" spans="1:47" ht="12" customHeight="1" x14ac:dyDescent="0.25">
      <c r="A31" s="34">
        <f>'S. Listesi'!E28</f>
        <v>25</v>
      </c>
      <c r="B31" s="35">
        <f>IF('S. Listesi'!F28=0," ",'S. Listesi'!F28)</f>
        <v>123455</v>
      </c>
      <c r="C31" s="354" t="str">
        <f>IF('S. Listesi'!G28=0," ",'S. Listesi'!G28)</f>
        <v>Galip USTA</v>
      </c>
      <c r="D31" s="355"/>
      <c r="E31" s="356"/>
      <c r="F31" s="137">
        <v>5</v>
      </c>
      <c r="G31" s="137">
        <v>20</v>
      </c>
      <c r="H31" s="137">
        <v>0</v>
      </c>
      <c r="I31" s="137">
        <v>15</v>
      </c>
      <c r="J31" s="137">
        <v>15</v>
      </c>
      <c r="K31" s="137">
        <v>15</v>
      </c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8">
        <f t="shared" si="1"/>
        <v>70</v>
      </c>
      <c r="AU31" s="18">
        <f t="shared" si="0"/>
        <v>4</v>
      </c>
    </row>
    <row r="32" spans="1:47" ht="12" customHeight="1" x14ac:dyDescent="0.25">
      <c r="A32" s="34">
        <f>'S. Listesi'!E29</f>
        <v>26</v>
      </c>
      <c r="B32" s="35">
        <f>IF('S. Listesi'!F29=0," ",'S. Listesi'!F29)</f>
        <v>123455</v>
      </c>
      <c r="C32" s="354" t="str">
        <f>IF('S. Listesi'!G29=0," ",'S. Listesi'!G29)</f>
        <v>Galip USTA</v>
      </c>
      <c r="D32" s="355"/>
      <c r="E32" s="35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8" t="str">
        <f t="shared" si="1"/>
        <v xml:space="preserve"> </v>
      </c>
      <c r="AU32" s="18" t="str">
        <f t="shared" si="0"/>
        <v xml:space="preserve"> </v>
      </c>
    </row>
    <row r="33" spans="1:47" ht="12" customHeight="1" x14ac:dyDescent="0.25">
      <c r="A33" s="34">
        <f>'S. Listesi'!E30</f>
        <v>27</v>
      </c>
      <c r="B33" s="35">
        <f>IF('S. Listesi'!F30=0," ",'S. Listesi'!F30)</f>
        <v>123455</v>
      </c>
      <c r="C33" s="354" t="str">
        <f>IF('S. Listesi'!G30=0," ",'S. Listesi'!G30)</f>
        <v>Galip USTA</v>
      </c>
      <c r="D33" s="355"/>
      <c r="E33" s="356"/>
      <c r="F33" s="137">
        <v>0</v>
      </c>
      <c r="G33" s="137">
        <v>0</v>
      </c>
      <c r="H33" s="137">
        <v>0</v>
      </c>
      <c r="I33" s="137">
        <v>0</v>
      </c>
      <c r="J33" s="137">
        <v>15</v>
      </c>
      <c r="K33" s="137">
        <v>10</v>
      </c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8">
        <f t="shared" si="1"/>
        <v>25</v>
      </c>
      <c r="AU33" s="18">
        <f t="shared" si="0"/>
        <v>1</v>
      </c>
    </row>
    <row r="34" spans="1:47" ht="12" customHeight="1" x14ac:dyDescent="0.25">
      <c r="A34" s="34">
        <f>'S. Listesi'!E31</f>
        <v>28</v>
      </c>
      <c r="B34" s="35">
        <f>IF('S. Listesi'!F31=0," ",'S. Listesi'!F31)</f>
        <v>123455</v>
      </c>
      <c r="C34" s="354" t="str">
        <f>IF('S. Listesi'!G31=0," ",'S. Listesi'!G31)</f>
        <v>Galip USTA</v>
      </c>
      <c r="D34" s="355"/>
      <c r="E34" s="356"/>
      <c r="F34" s="126">
        <v>5</v>
      </c>
      <c r="G34" s="126">
        <v>5</v>
      </c>
      <c r="H34" s="126">
        <v>0</v>
      </c>
      <c r="I34" s="126">
        <v>0</v>
      </c>
      <c r="J34" s="126">
        <v>5</v>
      </c>
      <c r="K34" s="126">
        <v>0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8">
        <f t="shared" si="1"/>
        <v>15</v>
      </c>
      <c r="AU34" s="18">
        <f t="shared" si="0"/>
        <v>1</v>
      </c>
    </row>
    <row r="35" spans="1:47" ht="12" customHeight="1" x14ac:dyDescent="0.25">
      <c r="A35" s="34">
        <f>'S. Listesi'!E32</f>
        <v>29</v>
      </c>
      <c r="B35" s="35">
        <f>IF('S. Listesi'!F32=0," ",'S. Listesi'!F32)</f>
        <v>123455</v>
      </c>
      <c r="C35" s="354" t="str">
        <f>IF('S. Listesi'!G32=0," ",'S. Listesi'!G32)</f>
        <v>Galip USTA</v>
      </c>
      <c r="D35" s="355"/>
      <c r="E35" s="356"/>
      <c r="F35" s="137">
        <v>10</v>
      </c>
      <c r="G35" s="137">
        <v>0</v>
      </c>
      <c r="H35" s="137">
        <v>15</v>
      </c>
      <c r="I35" s="137">
        <v>13</v>
      </c>
      <c r="J35" s="137">
        <v>15</v>
      </c>
      <c r="K35" s="137">
        <v>15</v>
      </c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8">
        <f t="shared" si="1"/>
        <v>68</v>
      </c>
      <c r="AU35" s="18">
        <f t="shared" si="0"/>
        <v>3</v>
      </c>
    </row>
    <row r="36" spans="1:47" ht="12" customHeight="1" x14ac:dyDescent="0.25">
      <c r="A36" s="34">
        <f>'S. Listesi'!E33</f>
        <v>30</v>
      </c>
      <c r="B36" s="35">
        <f>IF('S. Listesi'!F33=0," ",'S. Listesi'!F33)</f>
        <v>123455</v>
      </c>
      <c r="C36" s="354" t="str">
        <f>IF('S. Listesi'!G33=0," ",'S. Listesi'!G33)</f>
        <v>Galip USTA</v>
      </c>
      <c r="D36" s="355"/>
      <c r="E36" s="35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8" t="str">
        <f t="shared" si="1"/>
        <v xml:space="preserve"> </v>
      </c>
      <c r="AU36" s="18" t="str">
        <f t="shared" si="0"/>
        <v xml:space="preserve"> </v>
      </c>
    </row>
    <row r="37" spans="1:47" ht="12" customHeight="1" x14ac:dyDescent="0.25">
      <c r="A37" s="34">
        <f>'S. Listesi'!E34</f>
        <v>31</v>
      </c>
      <c r="B37" s="35">
        <f>IF('S. Listesi'!F34=0," ",'S. Listesi'!F34)</f>
        <v>123455</v>
      </c>
      <c r="C37" s="354" t="str">
        <f>IF('S. Listesi'!G34=0," ",'S. Listesi'!G34)</f>
        <v>Galip USTA</v>
      </c>
      <c r="D37" s="355"/>
      <c r="E37" s="356"/>
      <c r="F37" s="137">
        <v>5</v>
      </c>
      <c r="G37" s="137">
        <v>0</v>
      </c>
      <c r="H37" s="137">
        <v>2</v>
      </c>
      <c r="I37" s="137">
        <v>0</v>
      </c>
      <c r="J37" s="137">
        <v>10</v>
      </c>
      <c r="K37" s="137">
        <v>10</v>
      </c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8">
        <f t="shared" si="1"/>
        <v>27</v>
      </c>
      <c r="AU37" s="18">
        <f t="shared" si="0"/>
        <v>1</v>
      </c>
    </row>
    <row r="38" spans="1:47" ht="12" customHeight="1" x14ac:dyDescent="0.25">
      <c r="A38" s="34">
        <f>'S. Listesi'!E35</f>
        <v>32</v>
      </c>
      <c r="B38" s="35">
        <f>IF('S. Listesi'!F35=0," ",'S. Listesi'!F35)</f>
        <v>123455</v>
      </c>
      <c r="C38" s="354" t="str">
        <f>IF('S. Listesi'!G35=0," ",'S. Listesi'!G35)</f>
        <v>Galip USTA</v>
      </c>
      <c r="D38" s="355"/>
      <c r="E38" s="356"/>
      <c r="F38" s="126">
        <v>5</v>
      </c>
      <c r="G38" s="126">
        <v>0</v>
      </c>
      <c r="H38" s="126">
        <v>0</v>
      </c>
      <c r="I38" s="126">
        <v>0</v>
      </c>
      <c r="J38" s="126">
        <v>15</v>
      </c>
      <c r="K38" s="126">
        <v>5</v>
      </c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8">
        <f t="shared" si="1"/>
        <v>25</v>
      </c>
      <c r="AU38" s="18">
        <f t="shared" si="0"/>
        <v>1</v>
      </c>
    </row>
    <row r="39" spans="1:47" ht="12" customHeight="1" x14ac:dyDescent="0.25">
      <c r="A39" s="34">
        <f>'S. Listesi'!E36</f>
        <v>33</v>
      </c>
      <c r="B39" s="35">
        <f>IF('S. Listesi'!F36=0," ",'S. Listesi'!F36)</f>
        <v>123455</v>
      </c>
      <c r="C39" s="354" t="str">
        <f>IF('S. Listesi'!G36=0," ",'S. Listesi'!G36)</f>
        <v>Galip USTA</v>
      </c>
      <c r="D39" s="355"/>
      <c r="E39" s="356"/>
      <c r="F39" s="137">
        <v>0</v>
      </c>
      <c r="G39" s="137">
        <v>0</v>
      </c>
      <c r="H39" s="137">
        <v>0</v>
      </c>
      <c r="I39" s="137">
        <v>0</v>
      </c>
      <c r="J39" s="137">
        <v>5</v>
      </c>
      <c r="K39" s="137">
        <v>10</v>
      </c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8">
        <f t="shared" si="1"/>
        <v>15</v>
      </c>
      <c r="AU39" s="18">
        <f t="shared" si="0"/>
        <v>1</v>
      </c>
    </row>
    <row r="40" spans="1:47" ht="12" customHeight="1" x14ac:dyDescent="0.25">
      <c r="A40" s="34">
        <f>'S. Listesi'!E37</f>
        <v>34</v>
      </c>
      <c r="B40" s="35">
        <f>IF('S. Listesi'!F37=0," ",'S. Listesi'!F37)</f>
        <v>123455</v>
      </c>
      <c r="C40" s="354" t="str">
        <f>IF('S. Listesi'!G37=0," ",'S. Listesi'!G37)</f>
        <v>Galip USTA</v>
      </c>
      <c r="D40" s="355"/>
      <c r="E40" s="356"/>
      <c r="F40" s="126">
        <v>0</v>
      </c>
      <c r="G40" s="126">
        <v>15</v>
      </c>
      <c r="H40" s="126">
        <v>0</v>
      </c>
      <c r="I40" s="126">
        <v>15</v>
      </c>
      <c r="J40" s="126">
        <v>10</v>
      </c>
      <c r="K40" s="126">
        <v>10</v>
      </c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8">
        <f t="shared" si="1"/>
        <v>50</v>
      </c>
      <c r="AU40" s="18">
        <f t="shared" si="0"/>
        <v>2</v>
      </c>
    </row>
    <row r="41" spans="1:47" ht="12" customHeight="1" x14ac:dyDescent="0.25">
      <c r="A41" s="34">
        <f>'S. Listesi'!E38</f>
        <v>35</v>
      </c>
      <c r="B41" s="35">
        <f>IF('S. Listesi'!F38=0," ",'S. Listesi'!F38)</f>
        <v>123455</v>
      </c>
      <c r="C41" s="354" t="str">
        <f>IF('S. Listesi'!G38=0," ",'S. Listesi'!G38)</f>
        <v>Galip USTA</v>
      </c>
      <c r="D41" s="355"/>
      <c r="E41" s="356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8" t="str">
        <f t="shared" si="1"/>
        <v xml:space="preserve"> </v>
      </c>
      <c r="AU41" s="18" t="str">
        <f t="shared" si="0"/>
        <v xml:space="preserve"> </v>
      </c>
    </row>
    <row r="42" spans="1:47" ht="12" customHeight="1" x14ac:dyDescent="0.25">
      <c r="A42" s="34">
        <f>'S. Listesi'!E39</f>
        <v>36</v>
      </c>
      <c r="B42" s="35">
        <f>IF('S. Listesi'!F39=0," ",'S. Listesi'!F39)</f>
        <v>123455</v>
      </c>
      <c r="C42" s="354" t="str">
        <f>IF('S. Listesi'!G39=0," ",'S. Listesi'!G39)</f>
        <v>Galip USTA</v>
      </c>
      <c r="D42" s="355"/>
      <c r="E42" s="35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8" t="str">
        <f t="shared" si="1"/>
        <v xml:space="preserve"> </v>
      </c>
      <c r="AU42" s="18" t="str">
        <f t="shared" si="0"/>
        <v xml:space="preserve"> </v>
      </c>
    </row>
    <row r="43" spans="1:47" ht="12" customHeight="1" x14ac:dyDescent="0.25">
      <c r="A43" s="34">
        <f>'S. Listesi'!E40</f>
        <v>37</v>
      </c>
      <c r="B43" s="35">
        <f>IF('S. Listesi'!F40=0," ",'S. Listesi'!F40)</f>
        <v>123455</v>
      </c>
      <c r="C43" s="354" t="str">
        <f>IF('S. Listesi'!G40=0," ",'S. Listesi'!G40)</f>
        <v>Galip USTA</v>
      </c>
      <c r="D43" s="355"/>
      <c r="E43" s="356"/>
      <c r="F43" s="137">
        <v>15</v>
      </c>
      <c r="G43" s="137">
        <v>0</v>
      </c>
      <c r="H43" s="137">
        <v>0</v>
      </c>
      <c r="I43" s="137">
        <v>0</v>
      </c>
      <c r="J43" s="137">
        <v>0</v>
      </c>
      <c r="K43" s="137">
        <v>15</v>
      </c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8">
        <f t="shared" si="1"/>
        <v>30</v>
      </c>
      <c r="AU43" s="18">
        <f t="shared" si="0"/>
        <v>1</v>
      </c>
    </row>
    <row r="44" spans="1:47" ht="12" customHeight="1" x14ac:dyDescent="0.25">
      <c r="A44" s="34">
        <f>'S. Listesi'!E41</f>
        <v>38</v>
      </c>
      <c r="B44" s="35">
        <f>IF('S. Listesi'!F41=0," ",'S. Listesi'!F41)</f>
        <v>123455</v>
      </c>
      <c r="C44" s="354" t="str">
        <f>IF('S. Listesi'!G41=0," ",'S. Listesi'!G41)</f>
        <v>Galip USTA</v>
      </c>
      <c r="D44" s="355"/>
      <c r="E44" s="356"/>
      <c r="F44" s="126">
        <v>5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8">
        <f t="shared" si="1"/>
        <v>5</v>
      </c>
      <c r="AU44" s="18">
        <f t="shared" si="0"/>
        <v>1</v>
      </c>
    </row>
    <row r="45" spans="1:47" ht="12" customHeight="1" x14ac:dyDescent="0.25">
      <c r="A45" s="34">
        <f>'S. Listesi'!E42</f>
        <v>39</v>
      </c>
      <c r="B45" s="35">
        <f>IF('S. Listesi'!F42=0," ",'S. Listesi'!F42)</f>
        <v>123455</v>
      </c>
      <c r="C45" s="354" t="str">
        <f>IF('S. Listesi'!G42=0," ",'S. Listesi'!G42)</f>
        <v>Galip USTA</v>
      </c>
      <c r="D45" s="355"/>
      <c r="E45" s="356"/>
      <c r="F45" s="137">
        <v>20</v>
      </c>
      <c r="G45" s="137">
        <v>20</v>
      </c>
      <c r="H45" s="137">
        <v>2</v>
      </c>
      <c r="I45" s="137">
        <v>15</v>
      </c>
      <c r="J45" s="137">
        <v>15</v>
      </c>
      <c r="K45" s="137">
        <v>15</v>
      </c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8">
        <f t="shared" si="1"/>
        <v>87</v>
      </c>
      <c r="AU45" s="18">
        <f t="shared" si="0"/>
        <v>5</v>
      </c>
    </row>
    <row r="46" spans="1:47" ht="13" x14ac:dyDescent="0.25">
      <c r="A46" s="34">
        <f>'S. Listesi'!E43</f>
        <v>40</v>
      </c>
      <c r="B46" s="35">
        <f>IF('S. Listesi'!F43=0," ",'S. Listesi'!F43)</f>
        <v>123455</v>
      </c>
      <c r="C46" s="354" t="str">
        <f>IF('S. Listesi'!G43=0," ",'S. Listesi'!G43)</f>
        <v>Galip USTA</v>
      </c>
      <c r="D46" s="355"/>
      <c r="E46" s="356"/>
      <c r="F46" s="126">
        <v>5</v>
      </c>
      <c r="G46" s="126">
        <v>15</v>
      </c>
      <c r="H46" s="126"/>
      <c r="I46" s="126">
        <v>15</v>
      </c>
      <c r="J46" s="126">
        <v>5</v>
      </c>
      <c r="K46" s="126">
        <v>15</v>
      </c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8">
        <f t="shared" si="1"/>
        <v>55</v>
      </c>
      <c r="AU46" s="18">
        <f t="shared" si="0"/>
        <v>2</v>
      </c>
    </row>
    <row r="47" spans="1:47" ht="39.75" customHeight="1" x14ac:dyDescent="0.25">
      <c r="A47" s="361" t="s">
        <v>17</v>
      </c>
      <c r="B47" s="362"/>
      <c r="C47" s="362"/>
      <c r="D47" s="362"/>
      <c r="E47" s="363"/>
      <c r="F47" s="16" t="str">
        <f>F6</f>
        <v>1.SORU</v>
      </c>
      <c r="G47" s="16" t="str">
        <f t="shared" ref="G47:AS47" si="2">G6</f>
        <v>2.SORU</v>
      </c>
      <c r="H47" s="16" t="str">
        <f t="shared" si="2"/>
        <v>3.SORU</v>
      </c>
      <c r="I47" s="16" t="str">
        <f t="shared" si="2"/>
        <v>4.SORU</v>
      </c>
      <c r="J47" s="16" t="str">
        <f t="shared" si="2"/>
        <v>5.SORU</v>
      </c>
      <c r="K47" s="16" t="str">
        <f t="shared" si="2"/>
        <v>6.SORU</v>
      </c>
      <c r="L47" s="16" t="str">
        <f t="shared" si="2"/>
        <v xml:space="preserve"> </v>
      </c>
      <c r="M47" s="16" t="str">
        <f t="shared" si="2"/>
        <v xml:space="preserve"> </v>
      </c>
      <c r="N47" s="16" t="str">
        <f t="shared" si="2"/>
        <v xml:space="preserve"> </v>
      </c>
      <c r="O47" s="16" t="str">
        <f t="shared" si="2"/>
        <v xml:space="preserve"> </v>
      </c>
      <c r="P47" s="16" t="str">
        <f t="shared" si="2"/>
        <v xml:space="preserve"> </v>
      </c>
      <c r="Q47" s="16" t="str">
        <f t="shared" si="2"/>
        <v xml:space="preserve"> </v>
      </c>
      <c r="R47" s="16" t="str">
        <f t="shared" si="2"/>
        <v xml:space="preserve"> </v>
      </c>
      <c r="S47" s="16" t="str">
        <f t="shared" si="2"/>
        <v xml:space="preserve"> </v>
      </c>
      <c r="T47" s="16" t="str">
        <f t="shared" si="2"/>
        <v xml:space="preserve"> </v>
      </c>
      <c r="U47" s="16" t="str">
        <f t="shared" si="2"/>
        <v xml:space="preserve"> </v>
      </c>
      <c r="V47" s="16" t="str">
        <f t="shared" si="2"/>
        <v xml:space="preserve"> </v>
      </c>
      <c r="W47" s="16" t="str">
        <f t="shared" si="2"/>
        <v xml:space="preserve"> </v>
      </c>
      <c r="X47" s="16" t="str">
        <f t="shared" si="2"/>
        <v xml:space="preserve"> </v>
      </c>
      <c r="Y47" s="16" t="str">
        <f t="shared" si="2"/>
        <v xml:space="preserve"> </v>
      </c>
      <c r="Z47" s="16" t="str">
        <f t="shared" si="2"/>
        <v xml:space="preserve"> </v>
      </c>
      <c r="AA47" s="16" t="str">
        <f t="shared" si="2"/>
        <v xml:space="preserve"> </v>
      </c>
      <c r="AB47" s="16" t="str">
        <f t="shared" si="2"/>
        <v xml:space="preserve"> </v>
      </c>
      <c r="AC47" s="16" t="str">
        <f t="shared" si="2"/>
        <v xml:space="preserve"> </v>
      </c>
      <c r="AD47" s="16" t="str">
        <f t="shared" si="2"/>
        <v xml:space="preserve"> </v>
      </c>
      <c r="AE47" s="16" t="str">
        <f t="shared" si="2"/>
        <v xml:space="preserve"> </v>
      </c>
      <c r="AF47" s="16" t="str">
        <f t="shared" si="2"/>
        <v xml:space="preserve"> </v>
      </c>
      <c r="AG47" s="16" t="str">
        <f t="shared" si="2"/>
        <v xml:space="preserve"> </v>
      </c>
      <c r="AH47" s="16" t="str">
        <f t="shared" si="2"/>
        <v xml:space="preserve"> </v>
      </c>
      <c r="AI47" s="16" t="str">
        <f t="shared" si="2"/>
        <v xml:space="preserve"> </v>
      </c>
      <c r="AJ47" s="16" t="str">
        <f t="shared" si="2"/>
        <v xml:space="preserve"> </v>
      </c>
      <c r="AK47" s="16" t="str">
        <f t="shared" si="2"/>
        <v xml:space="preserve"> </v>
      </c>
      <c r="AL47" s="16" t="str">
        <f t="shared" si="2"/>
        <v xml:space="preserve"> </v>
      </c>
      <c r="AM47" s="16" t="str">
        <f t="shared" si="2"/>
        <v xml:space="preserve"> </v>
      </c>
      <c r="AN47" s="16" t="str">
        <f t="shared" si="2"/>
        <v xml:space="preserve"> </v>
      </c>
      <c r="AO47" s="16" t="str">
        <f t="shared" si="2"/>
        <v xml:space="preserve"> </v>
      </c>
      <c r="AP47" s="16" t="str">
        <f t="shared" si="2"/>
        <v xml:space="preserve"> </v>
      </c>
      <c r="AQ47" s="16" t="str">
        <f t="shared" si="2"/>
        <v xml:space="preserve"> </v>
      </c>
      <c r="AR47" s="16" t="str">
        <f t="shared" si="2"/>
        <v xml:space="preserve"> </v>
      </c>
      <c r="AS47" s="16" t="str">
        <f t="shared" si="2"/>
        <v xml:space="preserve"> </v>
      </c>
      <c r="AT47" s="13"/>
      <c r="AU47" s="13"/>
    </row>
    <row r="48" spans="1:47" ht="19.5" customHeight="1" x14ac:dyDescent="0.25">
      <c r="A48" s="358" t="s">
        <v>124</v>
      </c>
      <c r="B48" s="358"/>
      <c r="C48" s="358"/>
      <c r="D48" s="358"/>
      <c r="E48" s="358"/>
      <c r="F48" s="193">
        <f t="shared" ref="F48:AS48" si="3">IF(COUNTBLANK(F7:F46)=ROWS(F7:F46)," ",SUM(F7:F46))</f>
        <v>218</v>
      </c>
      <c r="G48" s="193">
        <f t="shared" si="3"/>
        <v>225</v>
      </c>
      <c r="H48" s="193">
        <f t="shared" si="3"/>
        <v>42</v>
      </c>
      <c r="I48" s="193">
        <f t="shared" si="3"/>
        <v>197</v>
      </c>
      <c r="J48" s="193">
        <f t="shared" si="3"/>
        <v>369</v>
      </c>
      <c r="K48" s="193">
        <f t="shared" si="3"/>
        <v>358</v>
      </c>
      <c r="L48" s="193" t="str">
        <f t="shared" si="3"/>
        <v xml:space="preserve"> </v>
      </c>
      <c r="M48" s="193" t="str">
        <f t="shared" si="3"/>
        <v xml:space="preserve"> </v>
      </c>
      <c r="N48" s="193" t="str">
        <f t="shared" si="3"/>
        <v xml:space="preserve"> </v>
      </c>
      <c r="O48" s="193" t="str">
        <f t="shared" si="3"/>
        <v xml:space="preserve"> </v>
      </c>
      <c r="P48" s="193" t="str">
        <f t="shared" si="3"/>
        <v xml:space="preserve"> </v>
      </c>
      <c r="Q48" s="193" t="str">
        <f t="shared" si="3"/>
        <v xml:space="preserve"> </v>
      </c>
      <c r="R48" s="193" t="str">
        <f t="shared" si="3"/>
        <v xml:space="preserve"> </v>
      </c>
      <c r="S48" s="193" t="str">
        <f t="shared" si="3"/>
        <v xml:space="preserve"> </v>
      </c>
      <c r="T48" s="193" t="str">
        <f t="shared" si="3"/>
        <v xml:space="preserve"> </v>
      </c>
      <c r="U48" s="193" t="str">
        <f t="shared" si="3"/>
        <v xml:space="preserve"> </v>
      </c>
      <c r="V48" s="193" t="str">
        <f t="shared" si="3"/>
        <v xml:space="preserve"> </v>
      </c>
      <c r="W48" s="193" t="str">
        <f t="shared" si="3"/>
        <v xml:space="preserve"> </v>
      </c>
      <c r="X48" s="193" t="str">
        <f t="shared" si="3"/>
        <v xml:space="preserve"> </v>
      </c>
      <c r="Y48" s="193" t="str">
        <f t="shared" si="3"/>
        <v xml:space="preserve"> </v>
      </c>
      <c r="Z48" s="193" t="str">
        <f t="shared" si="3"/>
        <v xml:space="preserve"> </v>
      </c>
      <c r="AA48" s="193" t="str">
        <f t="shared" si="3"/>
        <v xml:space="preserve"> </v>
      </c>
      <c r="AB48" s="193" t="str">
        <f t="shared" si="3"/>
        <v xml:space="preserve"> </v>
      </c>
      <c r="AC48" s="193" t="str">
        <f t="shared" si="3"/>
        <v xml:space="preserve"> </v>
      </c>
      <c r="AD48" s="193" t="str">
        <f t="shared" si="3"/>
        <v xml:space="preserve"> </v>
      </c>
      <c r="AE48" s="193" t="str">
        <f t="shared" si="3"/>
        <v xml:space="preserve"> </v>
      </c>
      <c r="AF48" s="193" t="str">
        <f t="shared" si="3"/>
        <v xml:space="preserve"> </v>
      </c>
      <c r="AG48" s="193" t="str">
        <f t="shared" si="3"/>
        <v xml:space="preserve"> </v>
      </c>
      <c r="AH48" s="193" t="str">
        <f t="shared" si="3"/>
        <v xml:space="preserve"> </v>
      </c>
      <c r="AI48" s="193" t="str">
        <f t="shared" si="3"/>
        <v xml:space="preserve"> </v>
      </c>
      <c r="AJ48" s="193" t="str">
        <f t="shared" si="3"/>
        <v xml:space="preserve"> </v>
      </c>
      <c r="AK48" s="193" t="str">
        <f t="shared" si="3"/>
        <v xml:space="preserve"> </v>
      </c>
      <c r="AL48" s="193" t="str">
        <f t="shared" si="3"/>
        <v xml:space="preserve"> </v>
      </c>
      <c r="AM48" s="193" t="str">
        <f t="shared" si="3"/>
        <v xml:space="preserve"> </v>
      </c>
      <c r="AN48" s="193" t="str">
        <f t="shared" si="3"/>
        <v xml:space="preserve"> </v>
      </c>
      <c r="AO48" s="193" t="str">
        <f t="shared" si="3"/>
        <v xml:space="preserve"> </v>
      </c>
      <c r="AP48" s="193" t="str">
        <f t="shared" si="3"/>
        <v xml:space="preserve"> </v>
      </c>
      <c r="AQ48" s="193" t="str">
        <f t="shared" si="3"/>
        <v xml:space="preserve"> </v>
      </c>
      <c r="AR48" s="193" t="str">
        <f t="shared" si="3"/>
        <v xml:space="preserve"> </v>
      </c>
      <c r="AS48" s="193" t="str">
        <f t="shared" si="3"/>
        <v xml:space="preserve"> </v>
      </c>
      <c r="AT48" s="196"/>
      <c r="AU48" s="197"/>
    </row>
    <row r="49" spans="1:47" ht="30.75" customHeight="1" x14ac:dyDescent="0.25">
      <c r="A49" s="357" t="s">
        <v>125</v>
      </c>
      <c r="B49" s="357"/>
      <c r="C49" s="357"/>
      <c r="D49" s="357"/>
      <c r="E49" s="357"/>
      <c r="F49" s="46">
        <f t="shared" ref="F49:AS49" si="4">IF(COUNTBLANK(F7:F46)=ROWS(F7:F46)," ",AVERAGE(F7:F46))</f>
        <v>6.4117647058823533</v>
      </c>
      <c r="G49" s="46">
        <f t="shared" si="4"/>
        <v>6.617647058823529</v>
      </c>
      <c r="H49" s="46">
        <f t="shared" si="4"/>
        <v>1.2727272727272727</v>
      </c>
      <c r="I49" s="46">
        <f t="shared" si="4"/>
        <v>5.7941176470588234</v>
      </c>
      <c r="J49" s="46">
        <f t="shared" si="4"/>
        <v>10.852941176470589</v>
      </c>
      <c r="K49" s="46">
        <f t="shared" si="4"/>
        <v>10.529411764705882</v>
      </c>
      <c r="L49" s="46" t="str">
        <f t="shared" si="4"/>
        <v xml:space="preserve"> </v>
      </c>
      <c r="M49" s="46" t="str">
        <f t="shared" si="4"/>
        <v xml:space="preserve"> </v>
      </c>
      <c r="N49" s="46" t="str">
        <f t="shared" si="4"/>
        <v xml:space="preserve"> </v>
      </c>
      <c r="O49" s="46" t="str">
        <f t="shared" si="4"/>
        <v xml:space="preserve"> </v>
      </c>
      <c r="P49" s="46" t="str">
        <f t="shared" si="4"/>
        <v xml:space="preserve"> </v>
      </c>
      <c r="Q49" s="46" t="str">
        <f t="shared" si="4"/>
        <v xml:space="preserve"> </v>
      </c>
      <c r="R49" s="46" t="str">
        <f t="shared" si="4"/>
        <v xml:space="preserve"> </v>
      </c>
      <c r="S49" s="46" t="str">
        <f t="shared" si="4"/>
        <v xml:space="preserve"> </v>
      </c>
      <c r="T49" s="46" t="str">
        <f t="shared" si="4"/>
        <v xml:space="preserve"> </v>
      </c>
      <c r="U49" s="46" t="str">
        <f t="shared" si="4"/>
        <v xml:space="preserve"> </v>
      </c>
      <c r="V49" s="46" t="str">
        <f t="shared" si="4"/>
        <v xml:space="preserve"> </v>
      </c>
      <c r="W49" s="46" t="str">
        <f t="shared" si="4"/>
        <v xml:space="preserve"> </v>
      </c>
      <c r="X49" s="46" t="str">
        <f t="shared" si="4"/>
        <v xml:space="preserve"> </v>
      </c>
      <c r="Y49" s="46" t="str">
        <f t="shared" si="4"/>
        <v xml:space="preserve"> </v>
      </c>
      <c r="Z49" s="46" t="str">
        <f t="shared" si="4"/>
        <v xml:space="preserve"> </v>
      </c>
      <c r="AA49" s="46" t="str">
        <f t="shared" si="4"/>
        <v xml:space="preserve"> </v>
      </c>
      <c r="AB49" s="46" t="str">
        <f t="shared" si="4"/>
        <v xml:space="preserve"> </v>
      </c>
      <c r="AC49" s="46" t="str">
        <f t="shared" si="4"/>
        <v xml:space="preserve"> </v>
      </c>
      <c r="AD49" s="46" t="str">
        <f t="shared" si="4"/>
        <v xml:space="preserve"> </v>
      </c>
      <c r="AE49" s="46" t="str">
        <f t="shared" si="4"/>
        <v xml:space="preserve"> </v>
      </c>
      <c r="AF49" s="46" t="str">
        <f t="shared" si="4"/>
        <v xml:space="preserve"> </v>
      </c>
      <c r="AG49" s="46" t="str">
        <f t="shared" si="4"/>
        <v xml:space="preserve"> </v>
      </c>
      <c r="AH49" s="46" t="str">
        <f t="shared" si="4"/>
        <v xml:space="preserve"> </v>
      </c>
      <c r="AI49" s="46" t="str">
        <f t="shared" si="4"/>
        <v xml:space="preserve"> </v>
      </c>
      <c r="AJ49" s="46" t="str">
        <f t="shared" si="4"/>
        <v xml:space="preserve"> </v>
      </c>
      <c r="AK49" s="46" t="str">
        <f t="shared" si="4"/>
        <v xml:space="preserve"> </v>
      </c>
      <c r="AL49" s="46" t="str">
        <f t="shared" si="4"/>
        <v xml:space="preserve"> </v>
      </c>
      <c r="AM49" s="46" t="str">
        <f t="shared" si="4"/>
        <v xml:space="preserve"> </v>
      </c>
      <c r="AN49" s="46" t="str">
        <f t="shared" si="4"/>
        <v xml:space="preserve"> </v>
      </c>
      <c r="AO49" s="46" t="str">
        <f t="shared" si="4"/>
        <v xml:space="preserve"> </v>
      </c>
      <c r="AP49" s="46" t="str">
        <f t="shared" si="4"/>
        <v xml:space="preserve"> </v>
      </c>
      <c r="AQ49" s="46" t="str">
        <f t="shared" si="4"/>
        <v xml:space="preserve"> </v>
      </c>
      <c r="AR49" s="46" t="str">
        <f t="shared" si="4"/>
        <v xml:space="preserve"> </v>
      </c>
      <c r="AS49" s="46" t="str">
        <f t="shared" si="4"/>
        <v xml:space="preserve"> </v>
      </c>
      <c r="AT49" s="7">
        <f>IF(COUNTIF(AT7:AT46," ")=ROWS(AT7:AT46)," ",AVERAGE(AT7:AT46))</f>
        <v>41.441176470588232</v>
      </c>
      <c r="AU49" s="7">
        <f>IF(COUNTIF(AU7:AU46," ")=ROWS(AU7:AU46)," ",AVERAGE(AU7:AU46))</f>
        <v>1.8235294117647058</v>
      </c>
    </row>
    <row r="50" spans="1:47" ht="24" customHeight="1" x14ac:dyDescent="0.25">
      <c r="A50" s="357" t="s">
        <v>126</v>
      </c>
      <c r="B50" s="357"/>
      <c r="C50" s="357"/>
      <c r="D50" s="357"/>
      <c r="E50" s="357"/>
      <c r="F50" s="47">
        <f t="shared" ref="F50:AS50" si="5">IF(COUNTBLANK(F7:F46)=ROWS(F7:F46)," ",IF(COUNTIF(F7:F46,F5)=0,"YOK",COUNTIF(F7:F46,F5)))</f>
        <v>3</v>
      </c>
      <c r="G50" s="47">
        <f t="shared" si="5"/>
        <v>2</v>
      </c>
      <c r="H50" s="47">
        <f t="shared" si="5"/>
        <v>2</v>
      </c>
      <c r="I50" s="47">
        <f t="shared" si="5"/>
        <v>9</v>
      </c>
      <c r="J50" s="47">
        <f t="shared" si="5"/>
        <v>20</v>
      </c>
      <c r="K50" s="47">
        <f t="shared" si="5"/>
        <v>13</v>
      </c>
      <c r="L50" s="47" t="str">
        <f t="shared" si="5"/>
        <v xml:space="preserve"> </v>
      </c>
      <c r="M50" s="47" t="str">
        <f t="shared" si="5"/>
        <v xml:space="preserve"> </v>
      </c>
      <c r="N50" s="47" t="str">
        <f t="shared" si="5"/>
        <v xml:space="preserve"> </v>
      </c>
      <c r="O50" s="47" t="str">
        <f t="shared" si="5"/>
        <v xml:space="preserve"> </v>
      </c>
      <c r="P50" s="47" t="str">
        <f t="shared" si="5"/>
        <v xml:space="preserve"> </v>
      </c>
      <c r="Q50" s="47" t="str">
        <f t="shared" si="5"/>
        <v xml:space="preserve"> </v>
      </c>
      <c r="R50" s="47" t="str">
        <f t="shared" si="5"/>
        <v xml:space="preserve"> </v>
      </c>
      <c r="S50" s="47" t="str">
        <f t="shared" si="5"/>
        <v xml:space="preserve"> </v>
      </c>
      <c r="T50" s="47" t="str">
        <f t="shared" si="5"/>
        <v xml:space="preserve"> </v>
      </c>
      <c r="U50" s="47" t="str">
        <f t="shared" si="5"/>
        <v xml:space="preserve"> </v>
      </c>
      <c r="V50" s="47" t="str">
        <f t="shared" si="5"/>
        <v xml:space="preserve"> </v>
      </c>
      <c r="W50" s="47" t="str">
        <f t="shared" si="5"/>
        <v xml:space="preserve"> </v>
      </c>
      <c r="X50" s="47" t="str">
        <f t="shared" si="5"/>
        <v xml:space="preserve"> </v>
      </c>
      <c r="Y50" s="47" t="str">
        <f t="shared" si="5"/>
        <v xml:space="preserve"> </v>
      </c>
      <c r="Z50" s="47" t="str">
        <f t="shared" si="5"/>
        <v xml:space="preserve"> </v>
      </c>
      <c r="AA50" s="47" t="str">
        <f t="shared" si="5"/>
        <v xml:space="preserve"> </v>
      </c>
      <c r="AB50" s="47" t="str">
        <f t="shared" si="5"/>
        <v xml:space="preserve"> </v>
      </c>
      <c r="AC50" s="47" t="str">
        <f t="shared" si="5"/>
        <v xml:space="preserve"> </v>
      </c>
      <c r="AD50" s="47" t="str">
        <f t="shared" si="5"/>
        <v xml:space="preserve"> </v>
      </c>
      <c r="AE50" s="47" t="str">
        <f t="shared" si="5"/>
        <v xml:space="preserve"> </v>
      </c>
      <c r="AF50" s="47" t="str">
        <f t="shared" si="5"/>
        <v xml:space="preserve"> </v>
      </c>
      <c r="AG50" s="47" t="str">
        <f t="shared" si="5"/>
        <v xml:space="preserve"> </v>
      </c>
      <c r="AH50" s="47" t="str">
        <f t="shared" si="5"/>
        <v xml:space="preserve"> </v>
      </c>
      <c r="AI50" s="47" t="str">
        <f t="shared" si="5"/>
        <v xml:space="preserve"> </v>
      </c>
      <c r="AJ50" s="47" t="str">
        <f t="shared" si="5"/>
        <v xml:space="preserve"> </v>
      </c>
      <c r="AK50" s="47" t="str">
        <f t="shared" si="5"/>
        <v xml:space="preserve"> </v>
      </c>
      <c r="AL50" s="47" t="str">
        <f t="shared" si="5"/>
        <v xml:space="preserve"> </v>
      </c>
      <c r="AM50" s="47" t="str">
        <f t="shared" si="5"/>
        <v xml:space="preserve"> </v>
      </c>
      <c r="AN50" s="47" t="str">
        <f t="shared" si="5"/>
        <v xml:space="preserve"> </v>
      </c>
      <c r="AO50" s="47" t="str">
        <f t="shared" si="5"/>
        <v xml:space="preserve"> </v>
      </c>
      <c r="AP50" s="47" t="str">
        <f t="shared" si="5"/>
        <v xml:space="preserve"> </v>
      </c>
      <c r="AQ50" s="47" t="str">
        <f t="shared" si="5"/>
        <v xml:space="preserve"> </v>
      </c>
      <c r="AR50" s="47" t="str">
        <f t="shared" si="5"/>
        <v xml:space="preserve"> </v>
      </c>
      <c r="AS50" s="47" t="str">
        <f t="shared" si="5"/>
        <v xml:space="preserve"> </v>
      </c>
      <c r="AT50" s="7"/>
      <c r="AU50" s="6"/>
    </row>
    <row r="51" spans="1:47" ht="29.25" customHeight="1" x14ac:dyDescent="0.25">
      <c r="A51" s="357" t="s">
        <v>127</v>
      </c>
      <c r="B51" s="357"/>
      <c r="C51" s="357"/>
      <c r="D51" s="357"/>
      <c r="E51" s="357"/>
      <c r="F51" s="48">
        <f t="shared" ref="F51:AS51" si="6">IF(COUNTBLANK(F7:F46)=ROWS(F7:F46)," ",IF(F50="YOK",0,100*F50/COUNTA(F7:F46)))</f>
        <v>8.8235294117647065</v>
      </c>
      <c r="G51" s="48">
        <f t="shared" si="6"/>
        <v>5.882352941176471</v>
      </c>
      <c r="H51" s="48">
        <f t="shared" si="6"/>
        <v>6.0606060606060606</v>
      </c>
      <c r="I51" s="48">
        <f t="shared" si="6"/>
        <v>26.470588235294116</v>
      </c>
      <c r="J51" s="48">
        <f t="shared" si="6"/>
        <v>58.823529411764703</v>
      </c>
      <c r="K51" s="48">
        <f t="shared" si="6"/>
        <v>38.235294117647058</v>
      </c>
      <c r="L51" s="48" t="str">
        <f t="shared" si="6"/>
        <v xml:space="preserve"> </v>
      </c>
      <c r="M51" s="48" t="str">
        <f t="shared" si="6"/>
        <v xml:space="preserve"> </v>
      </c>
      <c r="N51" s="48" t="str">
        <f t="shared" si="6"/>
        <v xml:space="preserve"> </v>
      </c>
      <c r="O51" s="48" t="str">
        <f t="shared" si="6"/>
        <v xml:space="preserve"> </v>
      </c>
      <c r="P51" s="48" t="str">
        <f t="shared" si="6"/>
        <v xml:space="preserve"> </v>
      </c>
      <c r="Q51" s="48" t="str">
        <f t="shared" si="6"/>
        <v xml:space="preserve"> </v>
      </c>
      <c r="R51" s="48" t="str">
        <f t="shared" si="6"/>
        <v xml:space="preserve"> </v>
      </c>
      <c r="S51" s="48" t="str">
        <f t="shared" si="6"/>
        <v xml:space="preserve"> </v>
      </c>
      <c r="T51" s="48" t="str">
        <f t="shared" si="6"/>
        <v xml:space="preserve"> </v>
      </c>
      <c r="U51" s="48" t="str">
        <f t="shared" si="6"/>
        <v xml:space="preserve"> </v>
      </c>
      <c r="V51" s="48" t="str">
        <f t="shared" si="6"/>
        <v xml:space="preserve"> </v>
      </c>
      <c r="W51" s="48" t="str">
        <f t="shared" si="6"/>
        <v xml:space="preserve"> </v>
      </c>
      <c r="X51" s="48" t="str">
        <f t="shared" si="6"/>
        <v xml:space="preserve"> </v>
      </c>
      <c r="Y51" s="48" t="str">
        <f t="shared" si="6"/>
        <v xml:space="preserve"> </v>
      </c>
      <c r="Z51" s="48" t="str">
        <f t="shared" si="6"/>
        <v xml:space="preserve"> </v>
      </c>
      <c r="AA51" s="48" t="str">
        <f t="shared" si="6"/>
        <v xml:space="preserve"> </v>
      </c>
      <c r="AB51" s="48" t="str">
        <f t="shared" si="6"/>
        <v xml:space="preserve"> </v>
      </c>
      <c r="AC51" s="48" t="str">
        <f t="shared" si="6"/>
        <v xml:space="preserve"> </v>
      </c>
      <c r="AD51" s="48" t="str">
        <f t="shared" si="6"/>
        <v xml:space="preserve"> </v>
      </c>
      <c r="AE51" s="48" t="str">
        <f t="shared" si="6"/>
        <v xml:space="preserve"> </v>
      </c>
      <c r="AF51" s="48" t="str">
        <f t="shared" si="6"/>
        <v xml:space="preserve"> </v>
      </c>
      <c r="AG51" s="48" t="str">
        <f t="shared" si="6"/>
        <v xml:space="preserve"> </v>
      </c>
      <c r="AH51" s="48" t="str">
        <f t="shared" si="6"/>
        <v xml:space="preserve"> </v>
      </c>
      <c r="AI51" s="48" t="str">
        <f t="shared" si="6"/>
        <v xml:space="preserve"> </v>
      </c>
      <c r="AJ51" s="48" t="str">
        <f t="shared" si="6"/>
        <v xml:space="preserve"> </v>
      </c>
      <c r="AK51" s="48" t="str">
        <f t="shared" si="6"/>
        <v xml:space="preserve"> </v>
      </c>
      <c r="AL51" s="48" t="str">
        <f t="shared" si="6"/>
        <v xml:space="preserve"> </v>
      </c>
      <c r="AM51" s="48" t="str">
        <f t="shared" si="6"/>
        <v xml:space="preserve"> </v>
      </c>
      <c r="AN51" s="48" t="str">
        <f t="shared" si="6"/>
        <v xml:space="preserve"> </v>
      </c>
      <c r="AO51" s="48" t="str">
        <f t="shared" si="6"/>
        <v xml:space="preserve"> </v>
      </c>
      <c r="AP51" s="48" t="str">
        <f t="shared" si="6"/>
        <v xml:space="preserve"> </v>
      </c>
      <c r="AQ51" s="48" t="str">
        <f t="shared" si="6"/>
        <v xml:space="preserve"> </v>
      </c>
      <c r="AR51" s="48" t="str">
        <f t="shared" si="6"/>
        <v xml:space="preserve"> </v>
      </c>
      <c r="AS51" s="48" t="str">
        <f t="shared" si="6"/>
        <v xml:space="preserve"> </v>
      </c>
      <c r="AT51" s="352"/>
      <c r="AU51" s="353"/>
    </row>
    <row r="52" spans="1:47" ht="10.5" customHeight="1" x14ac:dyDescent="0.25">
      <c r="A52" s="357"/>
      <c r="B52" s="357"/>
      <c r="C52" s="357"/>
      <c r="D52" s="357"/>
      <c r="E52" s="357"/>
      <c r="F52" s="49" t="str">
        <f>IF(F51&lt;&gt;" ","%"," ")</f>
        <v>%</v>
      </c>
      <c r="G52" s="49" t="str">
        <f t="shared" ref="G52:AS52" si="7">IF(G51&lt;&gt;" ","%"," ")</f>
        <v>%</v>
      </c>
      <c r="H52" s="49" t="str">
        <f t="shared" si="7"/>
        <v>%</v>
      </c>
      <c r="I52" s="49" t="str">
        <f t="shared" si="7"/>
        <v>%</v>
      </c>
      <c r="J52" s="49" t="str">
        <f t="shared" si="7"/>
        <v>%</v>
      </c>
      <c r="K52" s="49" t="str">
        <f t="shared" si="7"/>
        <v>%</v>
      </c>
      <c r="L52" s="49" t="str">
        <f t="shared" si="7"/>
        <v xml:space="preserve"> </v>
      </c>
      <c r="M52" s="49" t="str">
        <f t="shared" si="7"/>
        <v xml:space="preserve"> </v>
      </c>
      <c r="N52" s="49" t="str">
        <f t="shared" si="7"/>
        <v xml:space="preserve"> </v>
      </c>
      <c r="O52" s="49" t="str">
        <f t="shared" si="7"/>
        <v xml:space="preserve"> </v>
      </c>
      <c r="P52" s="49" t="str">
        <f t="shared" si="7"/>
        <v xml:space="preserve"> </v>
      </c>
      <c r="Q52" s="49" t="str">
        <f t="shared" si="7"/>
        <v xml:space="preserve"> </v>
      </c>
      <c r="R52" s="49" t="str">
        <f t="shared" si="7"/>
        <v xml:space="preserve"> </v>
      </c>
      <c r="S52" s="49" t="str">
        <f t="shared" si="7"/>
        <v xml:space="preserve"> </v>
      </c>
      <c r="T52" s="49" t="str">
        <f t="shared" si="7"/>
        <v xml:space="preserve"> </v>
      </c>
      <c r="U52" s="49" t="str">
        <f t="shared" si="7"/>
        <v xml:space="preserve"> </v>
      </c>
      <c r="V52" s="49" t="str">
        <f t="shared" si="7"/>
        <v xml:space="preserve"> </v>
      </c>
      <c r="W52" s="49" t="str">
        <f t="shared" si="7"/>
        <v xml:space="preserve"> </v>
      </c>
      <c r="X52" s="49" t="str">
        <f t="shared" si="7"/>
        <v xml:space="preserve"> </v>
      </c>
      <c r="Y52" s="49" t="str">
        <f t="shared" si="7"/>
        <v xml:space="preserve"> </v>
      </c>
      <c r="Z52" s="49" t="str">
        <f t="shared" si="7"/>
        <v xml:space="preserve"> </v>
      </c>
      <c r="AA52" s="49" t="str">
        <f t="shared" si="7"/>
        <v xml:space="preserve"> </v>
      </c>
      <c r="AB52" s="49" t="str">
        <f t="shared" si="7"/>
        <v xml:space="preserve"> </v>
      </c>
      <c r="AC52" s="49" t="str">
        <f t="shared" si="7"/>
        <v xml:space="preserve"> </v>
      </c>
      <c r="AD52" s="49" t="str">
        <f t="shared" si="7"/>
        <v xml:space="preserve"> </v>
      </c>
      <c r="AE52" s="49" t="str">
        <f t="shared" si="7"/>
        <v xml:space="preserve"> </v>
      </c>
      <c r="AF52" s="49" t="str">
        <f t="shared" si="7"/>
        <v xml:space="preserve"> </v>
      </c>
      <c r="AG52" s="49" t="str">
        <f t="shared" si="7"/>
        <v xml:space="preserve"> </v>
      </c>
      <c r="AH52" s="49" t="str">
        <f t="shared" si="7"/>
        <v xml:space="preserve"> </v>
      </c>
      <c r="AI52" s="49" t="str">
        <f t="shared" si="7"/>
        <v xml:space="preserve"> </v>
      </c>
      <c r="AJ52" s="49" t="str">
        <f t="shared" si="7"/>
        <v xml:space="preserve"> </v>
      </c>
      <c r="AK52" s="49" t="str">
        <f t="shared" si="7"/>
        <v xml:space="preserve"> </v>
      </c>
      <c r="AL52" s="49" t="str">
        <f t="shared" si="7"/>
        <v xml:space="preserve"> </v>
      </c>
      <c r="AM52" s="49" t="str">
        <f t="shared" si="7"/>
        <v xml:space="preserve"> </v>
      </c>
      <c r="AN52" s="49" t="str">
        <f t="shared" si="7"/>
        <v xml:space="preserve"> </v>
      </c>
      <c r="AO52" s="49" t="str">
        <f t="shared" si="7"/>
        <v xml:space="preserve"> </v>
      </c>
      <c r="AP52" s="49" t="str">
        <f t="shared" si="7"/>
        <v xml:space="preserve"> </v>
      </c>
      <c r="AQ52" s="49" t="str">
        <f t="shared" si="7"/>
        <v xml:space="preserve"> </v>
      </c>
      <c r="AR52" s="49" t="str">
        <f t="shared" si="7"/>
        <v xml:space="preserve"> </v>
      </c>
      <c r="AS52" s="49" t="str">
        <f t="shared" si="7"/>
        <v xml:space="preserve"> </v>
      </c>
      <c r="AT52" s="352"/>
      <c r="AU52" s="353"/>
    </row>
    <row r="53" spans="1:47" ht="29.25" customHeight="1" x14ac:dyDescent="0.25">
      <c r="A53" s="357" t="s">
        <v>128</v>
      </c>
      <c r="B53" s="357"/>
      <c r="C53" s="357"/>
      <c r="D53" s="357"/>
      <c r="E53" s="357"/>
      <c r="F53" s="47">
        <f t="shared" ref="F53:AS53" si="8">IF(COUNTBLANK(F7:F46)=ROWS(F7:F46)," ",IF(COUNTIF(F7:F46,0)=0,"YOK",COUNTIF(F7:F46,0)))</f>
        <v>12</v>
      </c>
      <c r="G53" s="47">
        <f t="shared" si="8"/>
        <v>15</v>
      </c>
      <c r="H53" s="47">
        <f t="shared" si="8"/>
        <v>25</v>
      </c>
      <c r="I53" s="47">
        <f t="shared" si="8"/>
        <v>16</v>
      </c>
      <c r="J53" s="47">
        <f t="shared" si="8"/>
        <v>4</v>
      </c>
      <c r="K53" s="47">
        <f t="shared" si="8"/>
        <v>2</v>
      </c>
      <c r="L53" s="47" t="str">
        <f t="shared" si="8"/>
        <v xml:space="preserve"> </v>
      </c>
      <c r="M53" s="47" t="str">
        <f t="shared" si="8"/>
        <v xml:space="preserve"> </v>
      </c>
      <c r="N53" s="47" t="str">
        <f t="shared" si="8"/>
        <v xml:space="preserve"> </v>
      </c>
      <c r="O53" s="47" t="str">
        <f t="shared" si="8"/>
        <v xml:space="preserve"> </v>
      </c>
      <c r="P53" s="47" t="str">
        <f t="shared" si="8"/>
        <v xml:space="preserve"> </v>
      </c>
      <c r="Q53" s="47" t="str">
        <f t="shared" si="8"/>
        <v xml:space="preserve"> </v>
      </c>
      <c r="R53" s="47" t="str">
        <f t="shared" si="8"/>
        <v xml:space="preserve"> </v>
      </c>
      <c r="S53" s="47" t="str">
        <f t="shared" si="8"/>
        <v xml:space="preserve"> </v>
      </c>
      <c r="T53" s="47" t="str">
        <f t="shared" si="8"/>
        <v xml:space="preserve"> </v>
      </c>
      <c r="U53" s="47" t="str">
        <f t="shared" si="8"/>
        <v xml:space="preserve"> </v>
      </c>
      <c r="V53" s="47" t="str">
        <f t="shared" si="8"/>
        <v xml:space="preserve"> </v>
      </c>
      <c r="W53" s="47" t="str">
        <f t="shared" si="8"/>
        <v xml:space="preserve"> </v>
      </c>
      <c r="X53" s="47" t="str">
        <f t="shared" si="8"/>
        <v xml:space="preserve"> </v>
      </c>
      <c r="Y53" s="47" t="str">
        <f t="shared" si="8"/>
        <v xml:space="preserve"> </v>
      </c>
      <c r="Z53" s="47" t="str">
        <f t="shared" si="8"/>
        <v xml:space="preserve"> </v>
      </c>
      <c r="AA53" s="47" t="str">
        <f t="shared" si="8"/>
        <v xml:space="preserve"> </v>
      </c>
      <c r="AB53" s="47" t="str">
        <f t="shared" si="8"/>
        <v xml:space="preserve"> </v>
      </c>
      <c r="AC53" s="47" t="str">
        <f t="shared" si="8"/>
        <v xml:space="preserve"> </v>
      </c>
      <c r="AD53" s="47" t="str">
        <f t="shared" si="8"/>
        <v xml:space="preserve"> </v>
      </c>
      <c r="AE53" s="47" t="str">
        <f t="shared" si="8"/>
        <v xml:space="preserve"> </v>
      </c>
      <c r="AF53" s="47" t="str">
        <f t="shared" si="8"/>
        <v xml:space="preserve"> </v>
      </c>
      <c r="AG53" s="47" t="str">
        <f t="shared" si="8"/>
        <v xml:space="preserve"> </v>
      </c>
      <c r="AH53" s="47" t="str">
        <f t="shared" si="8"/>
        <v xml:space="preserve"> </v>
      </c>
      <c r="AI53" s="47" t="str">
        <f t="shared" si="8"/>
        <v xml:space="preserve"> </v>
      </c>
      <c r="AJ53" s="47" t="str">
        <f t="shared" si="8"/>
        <v xml:space="preserve"> </v>
      </c>
      <c r="AK53" s="47" t="str">
        <f t="shared" si="8"/>
        <v xml:space="preserve"> </v>
      </c>
      <c r="AL53" s="47" t="str">
        <f t="shared" si="8"/>
        <v xml:space="preserve"> </v>
      </c>
      <c r="AM53" s="47" t="str">
        <f t="shared" si="8"/>
        <v xml:space="preserve"> </v>
      </c>
      <c r="AN53" s="47" t="str">
        <f t="shared" si="8"/>
        <v xml:space="preserve"> </v>
      </c>
      <c r="AO53" s="47" t="str">
        <f t="shared" si="8"/>
        <v xml:space="preserve"> </v>
      </c>
      <c r="AP53" s="47" t="str">
        <f t="shared" si="8"/>
        <v xml:space="preserve"> </v>
      </c>
      <c r="AQ53" s="47" t="str">
        <f t="shared" si="8"/>
        <v xml:space="preserve"> </v>
      </c>
      <c r="AR53" s="47" t="str">
        <f t="shared" si="8"/>
        <v xml:space="preserve"> </v>
      </c>
      <c r="AS53" s="47" t="str">
        <f t="shared" si="8"/>
        <v xml:space="preserve"> </v>
      </c>
      <c r="AT53" s="7"/>
      <c r="AU53" s="6"/>
    </row>
    <row r="54" spans="1:47" ht="30.75" customHeight="1" x14ac:dyDescent="0.25">
      <c r="A54" s="357" t="s">
        <v>129</v>
      </c>
      <c r="B54" s="357"/>
      <c r="C54" s="357"/>
      <c r="D54" s="357"/>
      <c r="E54" s="357"/>
      <c r="F54" s="48">
        <f t="shared" ref="F54:AS54" si="9">IF(COUNTBLANK(F7:F46)=ROWS(F7:F46)," ",IF(F53="YOK",0,100*F53/COUNTA(F7:F46)))</f>
        <v>35.294117647058826</v>
      </c>
      <c r="G54" s="48">
        <f t="shared" si="9"/>
        <v>44.117647058823529</v>
      </c>
      <c r="H54" s="48">
        <f t="shared" si="9"/>
        <v>75.757575757575751</v>
      </c>
      <c r="I54" s="48">
        <f t="shared" si="9"/>
        <v>47.058823529411768</v>
      </c>
      <c r="J54" s="48">
        <f t="shared" si="9"/>
        <v>11.764705882352942</v>
      </c>
      <c r="K54" s="48">
        <f t="shared" si="9"/>
        <v>5.882352941176471</v>
      </c>
      <c r="L54" s="48" t="str">
        <f t="shared" si="9"/>
        <v xml:space="preserve"> </v>
      </c>
      <c r="M54" s="48" t="str">
        <f t="shared" si="9"/>
        <v xml:space="preserve"> </v>
      </c>
      <c r="N54" s="48" t="str">
        <f t="shared" si="9"/>
        <v xml:space="preserve"> </v>
      </c>
      <c r="O54" s="48" t="str">
        <f t="shared" si="9"/>
        <v xml:space="preserve"> </v>
      </c>
      <c r="P54" s="48" t="str">
        <f t="shared" si="9"/>
        <v xml:space="preserve"> </v>
      </c>
      <c r="Q54" s="48" t="str">
        <f t="shared" si="9"/>
        <v xml:space="preserve"> </v>
      </c>
      <c r="R54" s="48" t="str">
        <f t="shared" si="9"/>
        <v xml:space="preserve"> </v>
      </c>
      <c r="S54" s="48" t="str">
        <f t="shared" si="9"/>
        <v xml:space="preserve"> </v>
      </c>
      <c r="T54" s="48" t="str">
        <f t="shared" si="9"/>
        <v xml:space="preserve"> </v>
      </c>
      <c r="U54" s="48" t="str">
        <f t="shared" si="9"/>
        <v xml:space="preserve"> </v>
      </c>
      <c r="V54" s="48" t="str">
        <f t="shared" si="9"/>
        <v xml:space="preserve"> </v>
      </c>
      <c r="W54" s="48" t="str">
        <f t="shared" si="9"/>
        <v xml:space="preserve"> </v>
      </c>
      <c r="X54" s="48" t="str">
        <f t="shared" si="9"/>
        <v xml:space="preserve"> </v>
      </c>
      <c r="Y54" s="48" t="str">
        <f t="shared" si="9"/>
        <v xml:space="preserve"> </v>
      </c>
      <c r="Z54" s="48" t="str">
        <f t="shared" si="9"/>
        <v xml:space="preserve"> </v>
      </c>
      <c r="AA54" s="48" t="str">
        <f t="shared" si="9"/>
        <v xml:space="preserve"> </v>
      </c>
      <c r="AB54" s="48" t="str">
        <f t="shared" si="9"/>
        <v xml:space="preserve"> </v>
      </c>
      <c r="AC54" s="48" t="str">
        <f t="shared" si="9"/>
        <v xml:space="preserve"> </v>
      </c>
      <c r="AD54" s="48" t="str">
        <f t="shared" si="9"/>
        <v xml:space="preserve"> </v>
      </c>
      <c r="AE54" s="48" t="str">
        <f t="shared" si="9"/>
        <v xml:space="preserve"> </v>
      </c>
      <c r="AF54" s="48" t="str">
        <f t="shared" si="9"/>
        <v xml:space="preserve"> </v>
      </c>
      <c r="AG54" s="48" t="str">
        <f t="shared" si="9"/>
        <v xml:space="preserve"> </v>
      </c>
      <c r="AH54" s="48" t="str">
        <f t="shared" si="9"/>
        <v xml:space="preserve"> </v>
      </c>
      <c r="AI54" s="48" t="str">
        <f t="shared" si="9"/>
        <v xml:space="preserve"> </v>
      </c>
      <c r="AJ54" s="48" t="str">
        <f t="shared" si="9"/>
        <v xml:space="preserve"> </v>
      </c>
      <c r="AK54" s="48" t="str">
        <f t="shared" si="9"/>
        <v xml:space="preserve"> </v>
      </c>
      <c r="AL54" s="48" t="str">
        <f t="shared" si="9"/>
        <v xml:space="preserve"> </v>
      </c>
      <c r="AM54" s="48" t="str">
        <f t="shared" si="9"/>
        <v xml:space="preserve"> </v>
      </c>
      <c r="AN54" s="48" t="str">
        <f t="shared" si="9"/>
        <v xml:space="preserve"> </v>
      </c>
      <c r="AO54" s="48" t="str">
        <f t="shared" si="9"/>
        <v xml:space="preserve"> </v>
      </c>
      <c r="AP54" s="48" t="str">
        <f t="shared" si="9"/>
        <v xml:space="preserve"> </v>
      </c>
      <c r="AQ54" s="48" t="str">
        <f t="shared" si="9"/>
        <v xml:space="preserve"> </v>
      </c>
      <c r="AR54" s="48" t="str">
        <f t="shared" si="9"/>
        <v xml:space="preserve"> </v>
      </c>
      <c r="AS54" s="48" t="str">
        <f t="shared" si="9"/>
        <v xml:space="preserve"> </v>
      </c>
      <c r="AT54" s="352"/>
      <c r="AU54" s="353"/>
    </row>
    <row r="55" spans="1:47" ht="10.5" customHeight="1" x14ac:dyDescent="0.25">
      <c r="A55" s="357"/>
      <c r="B55" s="357"/>
      <c r="C55" s="357"/>
      <c r="D55" s="357"/>
      <c r="E55" s="357"/>
      <c r="F55" s="50" t="str">
        <f>IF(F54&lt;&gt;" ","%"," ")</f>
        <v>%</v>
      </c>
      <c r="G55" s="50" t="str">
        <f t="shared" ref="G55:AS55" si="10">IF(G54&lt;&gt;" ","%"," ")</f>
        <v>%</v>
      </c>
      <c r="H55" s="50" t="str">
        <f t="shared" si="10"/>
        <v>%</v>
      </c>
      <c r="I55" s="50" t="str">
        <f t="shared" si="10"/>
        <v>%</v>
      </c>
      <c r="J55" s="50" t="str">
        <f t="shared" si="10"/>
        <v>%</v>
      </c>
      <c r="K55" s="50" t="str">
        <f t="shared" si="10"/>
        <v>%</v>
      </c>
      <c r="L55" s="50" t="str">
        <f t="shared" si="10"/>
        <v xml:space="preserve"> </v>
      </c>
      <c r="M55" s="50" t="str">
        <f t="shared" si="10"/>
        <v xml:space="preserve"> </v>
      </c>
      <c r="N55" s="50" t="str">
        <f t="shared" si="10"/>
        <v xml:space="preserve"> </v>
      </c>
      <c r="O55" s="50" t="str">
        <f t="shared" si="10"/>
        <v xml:space="preserve"> </v>
      </c>
      <c r="P55" s="50" t="str">
        <f t="shared" si="10"/>
        <v xml:space="preserve"> </v>
      </c>
      <c r="Q55" s="50" t="str">
        <f t="shared" si="10"/>
        <v xml:space="preserve"> </v>
      </c>
      <c r="R55" s="50" t="str">
        <f t="shared" si="10"/>
        <v xml:space="preserve"> </v>
      </c>
      <c r="S55" s="50" t="str">
        <f t="shared" si="10"/>
        <v xml:space="preserve"> </v>
      </c>
      <c r="T55" s="50" t="str">
        <f t="shared" si="10"/>
        <v xml:space="preserve"> </v>
      </c>
      <c r="U55" s="50" t="str">
        <f t="shared" si="10"/>
        <v xml:space="preserve"> </v>
      </c>
      <c r="V55" s="50" t="str">
        <f t="shared" si="10"/>
        <v xml:space="preserve"> </v>
      </c>
      <c r="W55" s="50" t="str">
        <f t="shared" si="10"/>
        <v xml:space="preserve"> </v>
      </c>
      <c r="X55" s="50" t="str">
        <f t="shared" si="10"/>
        <v xml:space="preserve"> </v>
      </c>
      <c r="Y55" s="50" t="str">
        <f t="shared" si="10"/>
        <v xml:space="preserve"> </v>
      </c>
      <c r="Z55" s="50" t="str">
        <f t="shared" si="10"/>
        <v xml:space="preserve"> </v>
      </c>
      <c r="AA55" s="50" t="str">
        <f t="shared" si="10"/>
        <v xml:space="preserve"> </v>
      </c>
      <c r="AB55" s="50" t="str">
        <f t="shared" si="10"/>
        <v xml:space="preserve"> </v>
      </c>
      <c r="AC55" s="50" t="str">
        <f t="shared" si="10"/>
        <v xml:space="preserve"> </v>
      </c>
      <c r="AD55" s="50" t="str">
        <f t="shared" si="10"/>
        <v xml:space="preserve"> </v>
      </c>
      <c r="AE55" s="50" t="str">
        <f t="shared" si="10"/>
        <v xml:space="preserve"> </v>
      </c>
      <c r="AF55" s="50" t="str">
        <f t="shared" si="10"/>
        <v xml:space="preserve"> </v>
      </c>
      <c r="AG55" s="50" t="str">
        <f t="shared" si="10"/>
        <v xml:space="preserve"> </v>
      </c>
      <c r="AH55" s="50" t="str">
        <f t="shared" si="10"/>
        <v xml:space="preserve"> </v>
      </c>
      <c r="AI55" s="50" t="str">
        <f t="shared" si="10"/>
        <v xml:space="preserve"> </v>
      </c>
      <c r="AJ55" s="50" t="str">
        <f t="shared" si="10"/>
        <v xml:space="preserve"> </v>
      </c>
      <c r="AK55" s="50" t="str">
        <f t="shared" si="10"/>
        <v xml:space="preserve"> </v>
      </c>
      <c r="AL55" s="50" t="str">
        <f t="shared" si="10"/>
        <v xml:space="preserve"> </v>
      </c>
      <c r="AM55" s="50" t="str">
        <f t="shared" si="10"/>
        <v xml:space="preserve"> </v>
      </c>
      <c r="AN55" s="50" t="str">
        <f t="shared" si="10"/>
        <v xml:space="preserve"> </v>
      </c>
      <c r="AO55" s="50" t="str">
        <f t="shared" si="10"/>
        <v xml:space="preserve"> </v>
      </c>
      <c r="AP55" s="50" t="str">
        <f t="shared" si="10"/>
        <v xml:space="preserve"> </v>
      </c>
      <c r="AQ55" s="50" t="str">
        <f t="shared" si="10"/>
        <v xml:space="preserve"> </v>
      </c>
      <c r="AR55" s="50" t="str">
        <f t="shared" si="10"/>
        <v xml:space="preserve"> </v>
      </c>
      <c r="AS55" s="50" t="str">
        <f t="shared" si="10"/>
        <v xml:space="preserve"> </v>
      </c>
      <c r="AT55" s="352"/>
      <c r="AU55" s="353"/>
    </row>
    <row r="56" spans="1:47" ht="30" customHeight="1" x14ac:dyDescent="0.25">
      <c r="A56" s="369" t="s">
        <v>130</v>
      </c>
      <c r="B56" s="370"/>
      <c r="C56" s="370"/>
      <c r="D56" s="370"/>
      <c r="E56" s="371"/>
      <c r="F56" s="189">
        <f>IF(F5=" "," ",IF(COUNTBLANK(F7:F46)=ROWS(F7:F46)," ",F49*100/F5))</f>
        <v>32.058823529411768</v>
      </c>
      <c r="G56" s="189">
        <f t="shared" ref="G56:AS56" si="11">IF(G5=" "," ",IF(COUNTBLANK(G7:G46)=ROWS(G7:G46)," ",G49*100/G5))</f>
        <v>33.088235294117645</v>
      </c>
      <c r="H56" s="189">
        <f t="shared" si="11"/>
        <v>8.4848484848484844</v>
      </c>
      <c r="I56" s="189">
        <f t="shared" si="11"/>
        <v>38.627450980392155</v>
      </c>
      <c r="J56" s="189">
        <f t="shared" si="11"/>
        <v>72.35294117647058</v>
      </c>
      <c r="K56" s="189">
        <f t="shared" si="11"/>
        <v>70.196078431372555</v>
      </c>
      <c r="L56" s="189" t="str">
        <f t="shared" si="11"/>
        <v xml:space="preserve"> </v>
      </c>
      <c r="M56" s="189" t="str">
        <f t="shared" si="11"/>
        <v xml:space="preserve"> </v>
      </c>
      <c r="N56" s="189" t="str">
        <f t="shared" si="11"/>
        <v xml:space="preserve"> </v>
      </c>
      <c r="O56" s="189" t="str">
        <f t="shared" si="11"/>
        <v xml:space="preserve"> </v>
      </c>
      <c r="P56" s="189" t="str">
        <f t="shared" si="11"/>
        <v xml:space="preserve"> </v>
      </c>
      <c r="Q56" s="189" t="str">
        <f t="shared" si="11"/>
        <v xml:space="preserve"> </v>
      </c>
      <c r="R56" s="189" t="str">
        <f t="shared" si="11"/>
        <v xml:space="preserve"> </v>
      </c>
      <c r="S56" s="189" t="str">
        <f t="shared" si="11"/>
        <v xml:space="preserve"> </v>
      </c>
      <c r="T56" s="189" t="str">
        <f t="shared" si="11"/>
        <v xml:space="preserve"> </v>
      </c>
      <c r="U56" s="189" t="str">
        <f t="shared" si="11"/>
        <v xml:space="preserve"> </v>
      </c>
      <c r="V56" s="189" t="str">
        <f t="shared" si="11"/>
        <v xml:space="preserve"> </v>
      </c>
      <c r="W56" s="189" t="str">
        <f t="shared" si="11"/>
        <v xml:space="preserve"> </v>
      </c>
      <c r="X56" s="189" t="str">
        <f t="shared" si="11"/>
        <v xml:space="preserve"> </v>
      </c>
      <c r="Y56" s="189" t="str">
        <f t="shared" si="11"/>
        <v xml:space="preserve"> </v>
      </c>
      <c r="Z56" s="189" t="str">
        <f t="shared" si="11"/>
        <v xml:space="preserve"> </v>
      </c>
      <c r="AA56" s="189" t="str">
        <f t="shared" si="11"/>
        <v xml:space="preserve"> </v>
      </c>
      <c r="AB56" s="189" t="str">
        <f t="shared" si="11"/>
        <v xml:space="preserve"> </v>
      </c>
      <c r="AC56" s="189" t="str">
        <f t="shared" si="11"/>
        <v xml:space="preserve"> </v>
      </c>
      <c r="AD56" s="189" t="str">
        <f t="shared" si="11"/>
        <v xml:space="preserve"> </v>
      </c>
      <c r="AE56" s="189" t="str">
        <f t="shared" si="11"/>
        <v xml:space="preserve"> </v>
      </c>
      <c r="AF56" s="189" t="str">
        <f t="shared" si="11"/>
        <v xml:space="preserve"> </v>
      </c>
      <c r="AG56" s="189" t="str">
        <f t="shared" si="11"/>
        <v xml:space="preserve"> </v>
      </c>
      <c r="AH56" s="189" t="str">
        <f t="shared" si="11"/>
        <v xml:space="preserve"> </v>
      </c>
      <c r="AI56" s="189" t="str">
        <f t="shared" si="11"/>
        <v xml:space="preserve"> </v>
      </c>
      <c r="AJ56" s="189" t="str">
        <f t="shared" si="11"/>
        <v xml:space="preserve"> </v>
      </c>
      <c r="AK56" s="189" t="str">
        <f t="shared" si="11"/>
        <v xml:space="preserve"> </v>
      </c>
      <c r="AL56" s="189" t="str">
        <f t="shared" si="11"/>
        <v xml:space="preserve"> </v>
      </c>
      <c r="AM56" s="189" t="str">
        <f t="shared" si="11"/>
        <v xml:space="preserve"> </v>
      </c>
      <c r="AN56" s="189" t="str">
        <f t="shared" si="11"/>
        <v xml:space="preserve"> </v>
      </c>
      <c r="AO56" s="189" t="str">
        <f t="shared" si="11"/>
        <v xml:space="preserve"> </v>
      </c>
      <c r="AP56" s="189" t="str">
        <f t="shared" si="11"/>
        <v xml:space="preserve"> </v>
      </c>
      <c r="AQ56" s="189" t="str">
        <f t="shared" si="11"/>
        <v xml:space="preserve"> </v>
      </c>
      <c r="AR56" s="189" t="str">
        <f t="shared" si="11"/>
        <v xml:space="preserve"> </v>
      </c>
      <c r="AS56" s="189" t="str">
        <f t="shared" si="11"/>
        <v xml:space="preserve"> </v>
      </c>
      <c r="AT56" s="334"/>
      <c r="AU56" s="334"/>
    </row>
    <row r="57" spans="1:47" ht="9.75" customHeight="1" x14ac:dyDescent="0.25">
      <c r="A57" s="372"/>
      <c r="B57" s="373"/>
      <c r="C57" s="373"/>
      <c r="D57" s="373"/>
      <c r="E57" s="374"/>
      <c r="F57" s="191" t="str">
        <f>IF(F56&lt;&gt;" ","%"," ")</f>
        <v>%</v>
      </c>
      <c r="G57" s="191" t="str">
        <f t="shared" ref="G57:AS57" si="12">IF(G56&lt;&gt;" ","%"," ")</f>
        <v>%</v>
      </c>
      <c r="H57" s="191" t="str">
        <f t="shared" si="12"/>
        <v>%</v>
      </c>
      <c r="I57" s="191" t="str">
        <f t="shared" si="12"/>
        <v>%</v>
      </c>
      <c r="J57" s="191" t="str">
        <f t="shared" si="12"/>
        <v>%</v>
      </c>
      <c r="K57" s="191" t="str">
        <f t="shared" si="12"/>
        <v>%</v>
      </c>
      <c r="L57" s="191" t="str">
        <f t="shared" si="12"/>
        <v xml:space="preserve"> </v>
      </c>
      <c r="M57" s="191" t="str">
        <f t="shared" si="12"/>
        <v xml:space="preserve"> </v>
      </c>
      <c r="N57" s="191" t="str">
        <f t="shared" si="12"/>
        <v xml:space="preserve"> </v>
      </c>
      <c r="O57" s="191" t="str">
        <f t="shared" si="12"/>
        <v xml:space="preserve"> </v>
      </c>
      <c r="P57" s="191" t="str">
        <f t="shared" si="12"/>
        <v xml:space="preserve"> </v>
      </c>
      <c r="Q57" s="191" t="str">
        <f t="shared" si="12"/>
        <v xml:space="preserve"> </v>
      </c>
      <c r="R57" s="191" t="str">
        <f t="shared" si="12"/>
        <v xml:space="preserve"> </v>
      </c>
      <c r="S57" s="191" t="str">
        <f t="shared" si="12"/>
        <v xml:space="preserve"> </v>
      </c>
      <c r="T57" s="191" t="str">
        <f t="shared" si="12"/>
        <v xml:space="preserve"> </v>
      </c>
      <c r="U57" s="191" t="str">
        <f t="shared" si="12"/>
        <v xml:space="preserve"> </v>
      </c>
      <c r="V57" s="191" t="str">
        <f t="shared" si="12"/>
        <v xml:space="preserve"> </v>
      </c>
      <c r="W57" s="191" t="str">
        <f t="shared" si="12"/>
        <v xml:space="preserve"> </v>
      </c>
      <c r="X57" s="191" t="str">
        <f t="shared" si="12"/>
        <v xml:space="preserve"> </v>
      </c>
      <c r="Y57" s="191" t="str">
        <f t="shared" si="12"/>
        <v xml:space="preserve"> </v>
      </c>
      <c r="Z57" s="191" t="str">
        <f t="shared" si="12"/>
        <v xml:space="preserve"> </v>
      </c>
      <c r="AA57" s="191" t="str">
        <f t="shared" si="12"/>
        <v xml:space="preserve"> </v>
      </c>
      <c r="AB57" s="191" t="str">
        <f t="shared" si="12"/>
        <v xml:space="preserve"> </v>
      </c>
      <c r="AC57" s="191" t="str">
        <f t="shared" si="12"/>
        <v xml:space="preserve"> </v>
      </c>
      <c r="AD57" s="191" t="str">
        <f t="shared" si="12"/>
        <v xml:space="preserve"> </v>
      </c>
      <c r="AE57" s="191" t="str">
        <f t="shared" si="12"/>
        <v xml:space="preserve"> </v>
      </c>
      <c r="AF57" s="191" t="str">
        <f t="shared" si="12"/>
        <v xml:space="preserve"> </v>
      </c>
      <c r="AG57" s="191" t="str">
        <f t="shared" si="12"/>
        <v xml:space="preserve"> </v>
      </c>
      <c r="AH57" s="191" t="str">
        <f t="shared" si="12"/>
        <v xml:space="preserve"> </v>
      </c>
      <c r="AI57" s="191" t="str">
        <f t="shared" si="12"/>
        <v xml:space="preserve"> </v>
      </c>
      <c r="AJ57" s="191" t="str">
        <f t="shared" si="12"/>
        <v xml:space="preserve"> </v>
      </c>
      <c r="AK57" s="191" t="str">
        <f t="shared" si="12"/>
        <v xml:space="preserve"> </v>
      </c>
      <c r="AL57" s="191" t="str">
        <f t="shared" si="12"/>
        <v xml:space="preserve"> </v>
      </c>
      <c r="AM57" s="191" t="str">
        <f t="shared" si="12"/>
        <v xml:space="preserve"> </v>
      </c>
      <c r="AN57" s="191" t="str">
        <f t="shared" si="12"/>
        <v xml:space="preserve"> </v>
      </c>
      <c r="AO57" s="191" t="str">
        <f t="shared" si="12"/>
        <v xml:space="preserve"> </v>
      </c>
      <c r="AP57" s="191" t="str">
        <f t="shared" si="12"/>
        <v xml:space="preserve"> </v>
      </c>
      <c r="AQ57" s="191" t="str">
        <f t="shared" si="12"/>
        <v xml:space="preserve"> </v>
      </c>
      <c r="AR57" s="191" t="str">
        <f t="shared" si="12"/>
        <v xml:space="preserve"> </v>
      </c>
      <c r="AS57" s="191" t="str">
        <f t="shared" si="12"/>
        <v xml:space="preserve"> </v>
      </c>
      <c r="AT57" s="335"/>
      <c r="AU57" s="335"/>
    </row>
    <row r="58" spans="1:47" ht="9.75" customHeight="1" x14ac:dyDescent="0.25">
      <c r="A58" s="51"/>
      <c r="B58" s="51"/>
      <c r="C58" s="51"/>
      <c r="D58" s="51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3"/>
      <c r="AU58" s="53"/>
    </row>
    <row r="59" spans="1:47" ht="9.75" customHeight="1" x14ac:dyDescent="0.25">
      <c r="A59" s="51"/>
      <c r="B59" s="51"/>
      <c r="C59" s="51"/>
      <c r="D59" s="51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3"/>
      <c r="AU59" s="53"/>
    </row>
    <row r="60" spans="1:47" ht="9.75" customHeight="1" x14ac:dyDescent="0.25">
      <c r="A60" s="51"/>
      <c r="B60" s="5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3"/>
      <c r="AU60" s="53"/>
    </row>
    <row r="61" spans="1:47" ht="9.75" customHeight="1" x14ac:dyDescent="0.25">
      <c r="A61" s="51"/>
      <c r="B61" s="51"/>
      <c r="C61" s="51"/>
      <c r="D61" s="51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3"/>
      <c r="AU61" s="53"/>
    </row>
    <row r="62" spans="1:47" ht="9.75" customHeight="1" x14ac:dyDescent="0.25">
      <c r="A62" s="51"/>
      <c r="B62" s="51"/>
      <c r="C62" s="51"/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3"/>
      <c r="AU62" s="53"/>
    </row>
    <row r="63" spans="1:47" ht="9.75" customHeight="1" x14ac:dyDescent="0.25">
      <c r="A63" s="51"/>
      <c r="B63" s="51"/>
      <c r="C63" s="51"/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3"/>
      <c r="AU63" s="53"/>
    </row>
    <row r="64" spans="1:47" ht="9.75" customHeight="1" x14ac:dyDescent="0.25">
      <c r="A64" s="51"/>
      <c r="B64" s="51"/>
      <c r="C64" s="51"/>
      <c r="D64" s="51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3"/>
      <c r="AU64" s="53"/>
    </row>
    <row r="65" spans="1:47" ht="9.75" customHeight="1" x14ac:dyDescent="0.25">
      <c r="A65" s="51"/>
      <c r="B65" s="51"/>
      <c r="C65" s="51"/>
      <c r="D65" s="51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3"/>
      <c r="AU65" s="53"/>
    </row>
    <row r="66" spans="1:47" ht="9.75" customHeight="1" x14ac:dyDescent="0.25">
      <c r="A66" s="51"/>
      <c r="B66" s="51"/>
      <c r="C66" s="51"/>
      <c r="D66" s="51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3"/>
      <c r="AU66" s="53"/>
    </row>
    <row r="67" spans="1:47" ht="9.75" customHeight="1" x14ac:dyDescent="0.25">
      <c r="A67" s="51"/>
      <c r="B67" s="51"/>
      <c r="C67" s="51"/>
      <c r="D67" s="51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3"/>
      <c r="AU67" s="53"/>
    </row>
    <row r="68" spans="1:47" ht="9.75" customHeight="1" x14ac:dyDescent="0.25">
      <c r="A68" s="51"/>
      <c r="B68" s="51"/>
      <c r="C68" s="51"/>
      <c r="D68" s="51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3"/>
      <c r="AU68" s="53"/>
    </row>
    <row r="69" spans="1:47" ht="9.75" customHeight="1" x14ac:dyDescent="0.25">
      <c r="A69" s="51"/>
      <c r="B69" s="51"/>
      <c r="C69" s="51"/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3"/>
      <c r="AU69" s="53"/>
    </row>
    <row r="70" spans="1:47" ht="9.75" customHeight="1" x14ac:dyDescent="0.25">
      <c r="A70" s="51"/>
      <c r="B70" s="51"/>
      <c r="C70" s="51"/>
      <c r="D70" s="51"/>
      <c r="E70" s="51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3"/>
      <c r="AU70" s="53"/>
    </row>
    <row r="71" spans="1:47" ht="9.75" customHeight="1" x14ac:dyDescent="0.25">
      <c r="A71" s="51"/>
      <c r="B71" s="51"/>
      <c r="C71" s="51"/>
      <c r="D71" s="51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3"/>
      <c r="AU71" s="53"/>
    </row>
    <row r="72" spans="1:47" ht="9.75" customHeight="1" x14ac:dyDescent="0.25">
      <c r="A72" s="51"/>
      <c r="B72" s="51"/>
      <c r="C72" s="51"/>
      <c r="D72" s="51"/>
      <c r="E72" s="51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3"/>
      <c r="AU72" s="53"/>
    </row>
    <row r="73" spans="1:47" ht="9.75" customHeight="1" x14ac:dyDescent="0.25">
      <c r="A73" s="51"/>
      <c r="B73" s="51"/>
      <c r="C73" s="51"/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3"/>
      <c r="AU73" s="53"/>
    </row>
    <row r="74" spans="1:47" ht="9.75" customHeight="1" x14ac:dyDescent="0.25">
      <c r="A74" s="51"/>
      <c r="B74" s="51"/>
      <c r="C74" s="51"/>
      <c r="D74" s="51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3"/>
      <c r="AU74" s="53"/>
    </row>
    <row r="75" spans="1:47" ht="9.75" customHeight="1" x14ac:dyDescent="0.25">
      <c r="A75" s="54"/>
      <c r="B75" s="54"/>
      <c r="C75" s="54"/>
      <c r="D75" s="54"/>
      <c r="E75" s="54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6"/>
      <c r="AU75" s="56"/>
    </row>
    <row r="76" spans="1:47" ht="6.75" customHeight="1" x14ac:dyDescent="0.25">
      <c r="A76" s="54"/>
      <c r="B76" s="54"/>
      <c r="C76" s="54"/>
      <c r="D76" s="54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6"/>
      <c r="AU76" s="56"/>
    </row>
    <row r="77" spans="1:47" ht="12.75" customHeight="1" x14ac:dyDescent="0.25">
      <c r="A77" s="54"/>
      <c r="B77" s="54"/>
      <c r="C77" s="54"/>
      <c r="D77" s="54"/>
      <c r="E77" s="54"/>
      <c r="F77" s="55"/>
      <c r="G77" s="55"/>
      <c r="H77" s="55"/>
      <c r="I77" s="55"/>
      <c r="J77" s="55"/>
      <c r="K77" s="55"/>
      <c r="L77" s="339" t="s">
        <v>49</v>
      </c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39"/>
      <c r="AB77" s="339"/>
      <c r="AC77" s="339"/>
      <c r="AD77" s="339"/>
      <c r="AE77" s="339"/>
      <c r="AF77" s="339"/>
      <c r="AG77" s="339" t="s">
        <v>47</v>
      </c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</row>
    <row r="78" spans="1:47" ht="12" customHeight="1" x14ac:dyDescent="0.25">
      <c r="A78" s="364" t="s">
        <v>55</v>
      </c>
      <c r="B78" s="365"/>
      <c r="C78" s="365"/>
      <c r="D78" s="365"/>
      <c r="E78" s="365"/>
      <c r="F78" s="365"/>
      <c r="G78" s="365"/>
      <c r="H78" s="365"/>
      <c r="I78" s="365"/>
      <c r="J78" s="365"/>
      <c r="K78" s="36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8"/>
      <c r="AU78" s="56"/>
    </row>
    <row r="79" spans="1:47" ht="14.15" customHeight="1" x14ac:dyDescent="0.25">
      <c r="A79" s="359" t="s">
        <v>100</v>
      </c>
      <c r="B79" s="359"/>
      <c r="C79" s="359"/>
      <c r="D79" s="179" t="s">
        <v>91</v>
      </c>
      <c r="E79" s="181">
        <f>COUNTIFS($AT$7:$AT$46,"&gt;=90",$AT$7:$AT$46,"&lt;=100")</f>
        <v>1</v>
      </c>
      <c r="F79" s="360" t="str">
        <f>IF(E79&lt;&gt;0,"KİŞİ"," ")</f>
        <v>KİŞİ</v>
      </c>
      <c r="G79" s="360"/>
      <c r="H79" s="180" t="str">
        <f>IF(E79=" "," ","%")</f>
        <v>%</v>
      </c>
      <c r="I79" s="367">
        <f>IF(E79=" "," ",100*E79/E88)</f>
        <v>2.9411764705882355</v>
      </c>
      <c r="J79" s="367"/>
      <c r="K79" s="368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8"/>
      <c r="AU79" s="56"/>
    </row>
    <row r="80" spans="1:47" ht="14.15" customHeight="1" x14ac:dyDescent="0.25">
      <c r="A80" s="359" t="s">
        <v>102</v>
      </c>
      <c r="B80" s="359"/>
      <c r="C80" s="359"/>
      <c r="D80" s="179" t="s">
        <v>92</v>
      </c>
      <c r="E80" s="181">
        <f>COUNTIFS($AT$7:$AT$46,"&gt;=80",$AT$7:$AT$46,"&lt;=89")</f>
        <v>1</v>
      </c>
      <c r="F80" s="360" t="str">
        <f t="shared" ref="F80:F87" si="13">IF(E80&lt;&gt;0,"KİŞİ"," ")</f>
        <v>KİŞİ</v>
      </c>
      <c r="G80" s="360"/>
      <c r="H80" s="180" t="str">
        <f>IF(E79=" "," ","%")</f>
        <v>%</v>
      </c>
      <c r="I80" s="367">
        <f>IF(E80=" "," ",100*E80/E88)</f>
        <v>2.9411764705882355</v>
      </c>
      <c r="J80" s="367"/>
      <c r="K80" s="368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339"/>
      <c r="AG80" s="339"/>
      <c r="AH80" s="339"/>
      <c r="AI80" s="339"/>
      <c r="AJ80" s="339"/>
      <c r="AK80" s="339"/>
      <c r="AL80" s="339"/>
      <c r="AM80" s="339"/>
      <c r="AN80" s="339"/>
      <c r="AO80" s="57"/>
      <c r="AP80" s="57"/>
      <c r="AQ80" s="57"/>
      <c r="AR80" s="57"/>
      <c r="AS80" s="57"/>
      <c r="AT80" s="58"/>
      <c r="AU80" s="56"/>
    </row>
    <row r="81" spans="1:47" ht="14.15" customHeight="1" x14ac:dyDescent="0.25">
      <c r="A81" s="359" t="s">
        <v>103</v>
      </c>
      <c r="B81" s="359"/>
      <c r="C81" s="359"/>
      <c r="D81" s="179" t="s">
        <v>93</v>
      </c>
      <c r="E81" s="181">
        <f>COUNTIFS($AT$7:$AT$46,"&gt;=75",$AT$7:$AT$46,"&lt;=79")</f>
        <v>0</v>
      </c>
      <c r="F81" s="360" t="str">
        <f t="shared" si="13"/>
        <v xml:space="preserve"> </v>
      </c>
      <c r="G81" s="360"/>
      <c r="H81" s="180" t="str">
        <f>IF(E79=" "," ","%")</f>
        <v>%</v>
      </c>
      <c r="I81" s="367">
        <f>IF(E81=" "," ",100*E81/E88)</f>
        <v>0</v>
      </c>
      <c r="J81" s="367"/>
      <c r="K81" s="368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6"/>
      <c r="AU81" s="56"/>
    </row>
    <row r="82" spans="1:47" ht="14.15" customHeight="1" x14ac:dyDescent="0.25">
      <c r="A82" s="359" t="s">
        <v>104</v>
      </c>
      <c r="B82" s="359"/>
      <c r="C82" s="359"/>
      <c r="D82" s="179" t="s">
        <v>94</v>
      </c>
      <c r="E82" s="181">
        <f>COUNTIFS($AT$7:$AT$46,"&gt;=70",$AT$7:$AT$46,"&lt;=74")</f>
        <v>3</v>
      </c>
      <c r="F82" s="360" t="str">
        <f t="shared" si="13"/>
        <v>KİŞİ</v>
      </c>
      <c r="G82" s="360"/>
      <c r="H82" s="180" t="str">
        <f>IF(E79=" "," ","%")</f>
        <v>%</v>
      </c>
      <c r="I82" s="367">
        <f>IF(E82=" "," ",100*E82/E88)</f>
        <v>8.8235294117647065</v>
      </c>
      <c r="J82" s="367"/>
      <c r="K82" s="368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6"/>
      <c r="AU82" s="56"/>
    </row>
    <row r="83" spans="1:47" ht="14.15" customHeight="1" x14ac:dyDescent="0.25">
      <c r="A83" s="391" t="s">
        <v>101</v>
      </c>
      <c r="B83" s="360"/>
      <c r="C83" s="392"/>
      <c r="D83" s="179" t="s">
        <v>95</v>
      </c>
      <c r="E83" s="181">
        <f>COUNTIFS($AT$7:$AT$46,"&gt;=60",$AT$7:$AT$46,"&lt;=69")</f>
        <v>4</v>
      </c>
      <c r="F83" s="360" t="str">
        <f t="shared" si="13"/>
        <v>KİŞİ</v>
      </c>
      <c r="G83" s="360"/>
      <c r="H83" s="180" t="str">
        <f>IF(E79=" "," ","%")</f>
        <v>%</v>
      </c>
      <c r="I83" s="367">
        <f>IF(E83=" "," ",100*E83/E88)</f>
        <v>11.764705882352942</v>
      </c>
      <c r="J83" s="367"/>
      <c r="K83" s="368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6"/>
      <c r="AU83" s="56"/>
    </row>
    <row r="84" spans="1:47" ht="14.15" customHeight="1" x14ac:dyDescent="0.25">
      <c r="A84" s="391" t="s">
        <v>105</v>
      </c>
      <c r="B84" s="360"/>
      <c r="C84" s="392"/>
      <c r="D84" s="179" t="s">
        <v>96</v>
      </c>
      <c r="E84" s="181">
        <f>COUNTIFS($AT$7:$AT$46,"&gt;=50",$AT$7:$AT$46,"&lt;=59")</f>
        <v>3</v>
      </c>
      <c r="F84" s="360" t="str">
        <f t="shared" si="13"/>
        <v>KİŞİ</v>
      </c>
      <c r="G84" s="360"/>
      <c r="H84" s="180" t="str">
        <f>IF(E79=" "," ","%")</f>
        <v>%</v>
      </c>
      <c r="I84" s="367">
        <f>IF(E84=" "," ",100*E84/E88)</f>
        <v>8.8235294117647065</v>
      </c>
      <c r="J84" s="367"/>
      <c r="K84" s="368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6"/>
      <c r="AU84" s="56"/>
    </row>
    <row r="85" spans="1:47" ht="14.15" customHeight="1" x14ac:dyDescent="0.25">
      <c r="A85" s="391" t="s">
        <v>106</v>
      </c>
      <c r="B85" s="360"/>
      <c r="C85" s="392"/>
      <c r="D85" s="179" t="s">
        <v>97</v>
      </c>
      <c r="E85" s="181">
        <f>COUNTIFS($AT$7:$AT$46,"&gt;=40",$AT$7:$AT$46,"&lt;=49")</f>
        <v>3</v>
      </c>
      <c r="F85" s="360" t="str">
        <f t="shared" si="13"/>
        <v>KİŞİ</v>
      </c>
      <c r="G85" s="360"/>
      <c r="H85" s="180" t="str">
        <f>IF(E79=" "," ","%")</f>
        <v>%</v>
      </c>
      <c r="I85" s="367">
        <f>IF(E85=" "," ",100*E85/E88)</f>
        <v>8.8235294117647065</v>
      </c>
      <c r="J85" s="367"/>
      <c r="K85" s="368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6"/>
      <c r="AU85" s="56"/>
    </row>
    <row r="86" spans="1:47" ht="14.15" customHeight="1" x14ac:dyDescent="0.25">
      <c r="A86" s="391" t="s">
        <v>107</v>
      </c>
      <c r="B86" s="360"/>
      <c r="C86" s="392"/>
      <c r="D86" s="179" t="s">
        <v>98</v>
      </c>
      <c r="E86" s="181">
        <f>COUNTIFS($AT$7:$AT$46,"&gt;=30",$AT$7:$AT$46,"&lt;=39")</f>
        <v>9</v>
      </c>
      <c r="F86" s="360" t="str">
        <f t="shared" si="13"/>
        <v>KİŞİ</v>
      </c>
      <c r="G86" s="360"/>
      <c r="H86" s="180" t="str">
        <f>IF(E79=" "," ","%")</f>
        <v>%</v>
      </c>
      <c r="I86" s="367">
        <f>IF(E86=" "," ",100*E86/E88)</f>
        <v>26.470588235294116</v>
      </c>
      <c r="J86" s="367"/>
      <c r="K86" s="368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6"/>
      <c r="AU86" s="56"/>
    </row>
    <row r="87" spans="1:47" ht="14.15" customHeight="1" x14ac:dyDescent="0.25">
      <c r="A87" s="359" t="s">
        <v>108</v>
      </c>
      <c r="B87" s="359"/>
      <c r="C87" s="359"/>
      <c r="D87" s="179" t="s">
        <v>99</v>
      </c>
      <c r="E87" s="181">
        <f>COUNTIFS($AT$7:$AT$46,"&gt;=0",$AT$7:$AT$46,"&lt;=29")</f>
        <v>10</v>
      </c>
      <c r="F87" s="360" t="str">
        <f t="shared" si="13"/>
        <v>KİŞİ</v>
      </c>
      <c r="G87" s="360"/>
      <c r="H87" s="180" t="str">
        <f>IF(E79=" "," ","%")</f>
        <v>%</v>
      </c>
      <c r="I87" s="367">
        <f>IF(E87=" "," ",100*E87/E88)</f>
        <v>29.411764705882351</v>
      </c>
      <c r="J87" s="367"/>
      <c r="K87" s="368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6"/>
      <c r="AU87" s="56"/>
    </row>
    <row r="88" spans="1:47" ht="14.15" customHeight="1" x14ac:dyDescent="0.25">
      <c r="A88" s="377" t="s">
        <v>34</v>
      </c>
      <c r="B88" s="377"/>
      <c r="C88" s="377"/>
      <c r="D88" s="377"/>
      <c r="E88" s="182">
        <f>IF(SUM(E79:E87)=0," ",SUM(E79:E87))</f>
        <v>34</v>
      </c>
      <c r="F88" s="324" t="str">
        <f t="shared" ref="F88" si="14">IF(E88&lt;&gt;" ","KİŞİ"," ")</f>
        <v>KİŞİ</v>
      </c>
      <c r="G88" s="37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6"/>
      <c r="AU88" s="56"/>
    </row>
    <row r="89" spans="1:47" ht="12" customHeight="1" x14ac:dyDescent="0.25">
      <c r="A89" s="54"/>
      <c r="B89" s="54"/>
      <c r="C89" s="54"/>
      <c r="D89" s="54"/>
      <c r="E89" s="54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6"/>
      <c r="AU89" s="56"/>
    </row>
    <row r="90" spans="1:47" ht="14.25" customHeight="1" x14ac:dyDescent="0.25">
      <c r="A90" s="54"/>
      <c r="B90" s="54"/>
      <c r="C90" s="54"/>
      <c r="D90" s="54"/>
      <c r="E90" s="54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6"/>
      <c r="AU90" s="56"/>
    </row>
    <row r="91" spans="1:47" x14ac:dyDescent="0.25">
      <c r="A91" s="323" t="s">
        <v>36</v>
      </c>
      <c r="B91" s="323"/>
      <c r="C91" s="323"/>
      <c r="D91" s="61">
        <f>IF(COUNTIF(AT7:AT46," ")=ROWS(AT7:AT46)," ",LARGE(AT7:AT46,1))</f>
        <v>95</v>
      </c>
      <c r="E91" s="319"/>
      <c r="F91" s="320"/>
      <c r="G91" s="320"/>
      <c r="H91" s="320"/>
      <c r="I91" s="320"/>
      <c r="J91" s="320"/>
      <c r="K91" s="320"/>
      <c r="L91" s="45"/>
      <c r="M91" s="339" t="s">
        <v>48</v>
      </c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39"/>
      <c r="AF91" s="55"/>
      <c r="AP91" s="57"/>
    </row>
    <row r="92" spans="1:47" ht="12" customHeight="1" x14ac:dyDescent="0.25">
      <c r="A92" s="323" t="s">
        <v>37</v>
      </c>
      <c r="B92" s="323"/>
      <c r="C92" s="323"/>
      <c r="D92" s="61">
        <f>IF(COUNTIF(AT7:AT28," ")=ROWS(AT7:AT28)," ",SMALL(AT7:AT28,1))</f>
        <v>5</v>
      </c>
      <c r="E92" s="319"/>
      <c r="F92" s="320"/>
      <c r="G92" s="320"/>
      <c r="H92" s="320"/>
      <c r="I92" s="320"/>
      <c r="J92" s="320"/>
      <c r="K92" s="320"/>
      <c r="L92" s="45"/>
      <c r="M92" s="4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P92" s="1"/>
    </row>
    <row r="93" spans="1:47" ht="15" customHeight="1" x14ac:dyDescent="0.25">
      <c r="A93" s="323" t="s">
        <v>38</v>
      </c>
      <c r="B93" s="323"/>
      <c r="C93" s="323"/>
      <c r="D93" s="62">
        <f>AT49</f>
        <v>41.441176470588232</v>
      </c>
      <c r="E93" s="321"/>
      <c r="F93" s="322"/>
      <c r="G93" s="322"/>
      <c r="H93" s="322"/>
      <c r="I93" s="322"/>
      <c r="J93" s="322"/>
      <c r="K93" s="322"/>
      <c r="L93" s="63"/>
      <c r="M93" s="63"/>
      <c r="N93" s="8"/>
      <c r="O93" s="8"/>
      <c r="P93" s="8"/>
      <c r="Q93" s="8"/>
      <c r="R93" s="8"/>
      <c r="S93" s="8"/>
      <c r="T93" s="8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340" t="s">
        <v>42</v>
      </c>
      <c r="AH93" s="341"/>
      <c r="AI93" s="341"/>
      <c r="AJ93" s="341"/>
      <c r="AK93" s="341"/>
      <c r="AL93" s="341"/>
      <c r="AM93" s="341"/>
      <c r="AN93" s="341"/>
      <c r="AO93" s="342"/>
      <c r="AP93" s="10"/>
      <c r="AQ93" s="340" t="s">
        <v>43</v>
      </c>
      <c r="AR93" s="341"/>
      <c r="AS93" s="341"/>
      <c r="AT93" s="341"/>
      <c r="AU93" s="342"/>
    </row>
    <row r="94" spans="1:47" ht="15" customHeight="1" x14ac:dyDescent="0.25">
      <c r="A94" s="64"/>
      <c r="B94" s="64"/>
      <c r="C94" s="64"/>
      <c r="D94" s="65"/>
      <c r="E94" s="63"/>
      <c r="F94" s="65"/>
      <c r="G94" s="65"/>
      <c r="H94" s="65"/>
      <c r="I94" s="65"/>
      <c r="J94" s="65"/>
      <c r="K94" s="65"/>
      <c r="L94" s="65"/>
      <c r="M94" s="65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343">
        <v>45021</v>
      </c>
      <c r="AH94" s="344"/>
      <c r="AI94" s="344"/>
      <c r="AJ94" s="344"/>
      <c r="AK94" s="344"/>
      <c r="AL94" s="344"/>
      <c r="AM94" s="344"/>
      <c r="AN94" s="344"/>
      <c r="AO94" s="345"/>
      <c r="AP94" s="9"/>
      <c r="AQ94" s="343">
        <v>45021</v>
      </c>
      <c r="AR94" s="344"/>
      <c r="AS94" s="344"/>
      <c r="AT94" s="344"/>
      <c r="AU94" s="345"/>
    </row>
    <row r="95" spans="1:47" ht="12" customHeight="1" x14ac:dyDescent="0.25">
      <c r="A95" s="317" t="s">
        <v>39</v>
      </c>
      <c r="B95" s="318"/>
      <c r="C95" s="318"/>
      <c r="D95" s="318"/>
      <c r="E95" s="66">
        <f>IF(COUNTIF(AT7:AT46," ")=ROWS(AT7:AT46)," ",SUM(E79:E84))</f>
        <v>12</v>
      </c>
      <c r="F95" s="324" t="str">
        <f>IF(E95&lt;&gt;" ","KİŞİ"," ")</f>
        <v>KİŞİ</v>
      </c>
      <c r="G95" s="325"/>
      <c r="H95" s="66" t="str">
        <f>IF(I95=" "," ","%")</f>
        <v>%</v>
      </c>
      <c r="I95" s="326">
        <f>IF(E95=" "," ",100*E95/E88)</f>
        <v>35.294117647058826</v>
      </c>
      <c r="J95" s="327"/>
      <c r="K95" s="327"/>
      <c r="L95" s="67"/>
      <c r="M95" s="67"/>
      <c r="N95" s="11"/>
      <c r="O95" s="11"/>
      <c r="P95" s="11"/>
      <c r="Q95" s="11"/>
      <c r="R95" s="11"/>
      <c r="S95" s="11"/>
      <c r="T95" s="11"/>
      <c r="U95" s="11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336" t="str">
        <f>'K. Bilgiler'!H20</f>
        <v>Dr. Öğr. Üyesi Galip USTA</v>
      </c>
      <c r="AH95" s="337"/>
      <c r="AI95" s="337"/>
      <c r="AJ95" s="337"/>
      <c r="AK95" s="337"/>
      <c r="AL95" s="337"/>
      <c r="AM95" s="337"/>
      <c r="AN95" s="337"/>
      <c r="AO95" s="338"/>
      <c r="AP95" s="12"/>
      <c r="AQ95" s="328" t="str">
        <f>'K. Bilgiler'!H22</f>
        <v>Dr. Öğr. Üyesi Galip USTA</v>
      </c>
      <c r="AR95" s="329"/>
      <c r="AS95" s="329"/>
      <c r="AT95" s="329"/>
      <c r="AU95" s="330"/>
    </row>
    <row r="96" spans="1:47" ht="12" customHeight="1" x14ac:dyDescent="0.25">
      <c r="A96" s="317" t="s">
        <v>40</v>
      </c>
      <c r="B96" s="318"/>
      <c r="C96" s="318"/>
      <c r="D96" s="318"/>
      <c r="E96" s="66">
        <f>IF(COUNTIF(AT7:AT46," ")=ROWS(AT7:AT46)," ",SUM(E85:E87))</f>
        <v>22</v>
      </c>
      <c r="F96" s="324" t="str">
        <f>IF(E96&lt;&gt;" ","KİŞİ"," ")</f>
        <v>KİŞİ</v>
      </c>
      <c r="G96" s="325"/>
      <c r="H96" s="66" t="str">
        <f>IF(I96=" "," ","%")</f>
        <v>%</v>
      </c>
      <c r="I96" s="326">
        <f>IF(E96=" "," ",100*E96/E88)</f>
        <v>64.705882352941174</v>
      </c>
      <c r="J96" s="327"/>
      <c r="K96" s="327"/>
      <c r="L96" s="67"/>
      <c r="M96" s="67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346" t="s">
        <v>90</v>
      </c>
      <c r="AH96" s="347"/>
      <c r="AI96" s="347"/>
      <c r="AJ96" s="347"/>
      <c r="AK96" s="347"/>
      <c r="AL96" s="347"/>
      <c r="AM96" s="347"/>
      <c r="AN96" s="347"/>
      <c r="AO96" s="348"/>
      <c r="AP96" s="11"/>
      <c r="AQ96" s="328" t="s">
        <v>44</v>
      </c>
      <c r="AR96" s="329"/>
      <c r="AS96" s="329"/>
      <c r="AT96" s="329"/>
      <c r="AU96" s="330"/>
    </row>
    <row r="97" spans="4:47" x14ac:dyDescent="0.25">
      <c r="AG97" s="349"/>
      <c r="AH97" s="350"/>
      <c r="AI97" s="350"/>
      <c r="AJ97" s="350"/>
      <c r="AK97" s="350"/>
      <c r="AL97" s="350"/>
      <c r="AM97" s="350"/>
      <c r="AN97" s="350"/>
      <c r="AO97" s="351"/>
      <c r="AQ97" s="331"/>
      <c r="AR97" s="332"/>
      <c r="AS97" s="332"/>
      <c r="AT97" s="332"/>
      <c r="AU97" s="333"/>
    </row>
    <row r="106" spans="4:47" x14ac:dyDescent="0.25">
      <c r="D106" s="36"/>
    </row>
  </sheetData>
  <mergeCells count="118">
    <mergeCell ref="A1:AP1"/>
    <mergeCell ref="A83:C83"/>
    <mergeCell ref="A84:C84"/>
    <mergeCell ref="A85:C85"/>
    <mergeCell ref="A86:C86"/>
    <mergeCell ref="F83:G83"/>
    <mergeCell ref="F84:G84"/>
    <mergeCell ref="F85:G85"/>
    <mergeCell ref="F86:G86"/>
    <mergeCell ref="I83:K83"/>
    <mergeCell ref="I84:K84"/>
    <mergeCell ref="I85:K85"/>
    <mergeCell ref="I86:K86"/>
    <mergeCell ref="A4:E4"/>
    <mergeCell ref="I80:K80"/>
    <mergeCell ref="C25:E25"/>
    <mergeCell ref="C32:E32"/>
    <mergeCell ref="C29:E29"/>
    <mergeCell ref="AT4:AU4"/>
    <mergeCell ref="A3:AP3"/>
    <mergeCell ref="AQ2:AU3"/>
    <mergeCell ref="A2:AP2"/>
    <mergeCell ref="C33:E33"/>
    <mergeCell ref="C15:E15"/>
    <mergeCell ref="C13:E13"/>
    <mergeCell ref="C7:E7"/>
    <mergeCell ref="C8:E8"/>
    <mergeCell ref="AU5:AU6"/>
    <mergeCell ref="C22:E22"/>
    <mergeCell ref="C23:E23"/>
    <mergeCell ref="C12:E12"/>
    <mergeCell ref="C21:E21"/>
    <mergeCell ref="C28:E28"/>
    <mergeCell ref="C26:E26"/>
    <mergeCell ref="A5:E5"/>
    <mergeCell ref="C6:E6"/>
    <mergeCell ref="C14:E14"/>
    <mergeCell ref="C27:E27"/>
    <mergeCell ref="C16:E16"/>
    <mergeCell ref="C17:E17"/>
    <mergeCell ref="C20:E20"/>
    <mergeCell ref="C11:E11"/>
    <mergeCell ref="F88:G88"/>
    <mergeCell ref="M91:AE91"/>
    <mergeCell ref="I81:K81"/>
    <mergeCell ref="AQ94:AU94"/>
    <mergeCell ref="I87:K87"/>
    <mergeCell ref="C9:E9"/>
    <mergeCell ref="C36:E36"/>
    <mergeCell ref="C34:E34"/>
    <mergeCell ref="F82:G82"/>
    <mergeCell ref="C24:E24"/>
    <mergeCell ref="C10:E10"/>
    <mergeCell ref="C18:E18"/>
    <mergeCell ref="C19:E19"/>
    <mergeCell ref="A50:E50"/>
    <mergeCell ref="L77:AF77"/>
    <mergeCell ref="A79:C79"/>
    <mergeCell ref="A80:C80"/>
    <mergeCell ref="F80:G80"/>
    <mergeCell ref="F81:G81"/>
    <mergeCell ref="F87:G87"/>
    <mergeCell ref="A88:D88"/>
    <mergeCell ref="C35:E35"/>
    <mergeCell ref="C30:E30"/>
    <mergeCell ref="C31:E31"/>
    <mergeCell ref="A87:C87"/>
    <mergeCell ref="F79:G79"/>
    <mergeCell ref="C44:E44"/>
    <mergeCell ref="C39:E39"/>
    <mergeCell ref="A47:E47"/>
    <mergeCell ref="A81:C81"/>
    <mergeCell ref="A82:C82"/>
    <mergeCell ref="A51:E52"/>
    <mergeCell ref="A78:K78"/>
    <mergeCell ref="I82:K82"/>
    <mergeCell ref="A56:E57"/>
    <mergeCell ref="I79:K79"/>
    <mergeCell ref="A53:E53"/>
    <mergeCell ref="C40:E40"/>
    <mergeCell ref="AT54:AT55"/>
    <mergeCell ref="AU54:AU55"/>
    <mergeCell ref="C46:E46"/>
    <mergeCell ref="AT51:AT52"/>
    <mergeCell ref="A54:E55"/>
    <mergeCell ref="AU51:AU52"/>
    <mergeCell ref="A49:E49"/>
    <mergeCell ref="C37:E37"/>
    <mergeCell ref="A48:E48"/>
    <mergeCell ref="C43:E43"/>
    <mergeCell ref="C38:E38"/>
    <mergeCell ref="C42:E42"/>
    <mergeCell ref="C45:E45"/>
    <mergeCell ref="C41:E41"/>
    <mergeCell ref="AQ96:AU96"/>
    <mergeCell ref="AQ97:AU97"/>
    <mergeCell ref="AT56:AT57"/>
    <mergeCell ref="AU56:AU57"/>
    <mergeCell ref="AG95:AO95"/>
    <mergeCell ref="AG77:AU77"/>
    <mergeCell ref="AG93:AO93"/>
    <mergeCell ref="AG94:AO94"/>
    <mergeCell ref="AF80:AN80"/>
    <mergeCell ref="AQ93:AU93"/>
    <mergeCell ref="AQ95:AU95"/>
    <mergeCell ref="AG96:AO97"/>
    <mergeCell ref="A95:D95"/>
    <mergeCell ref="A96:D96"/>
    <mergeCell ref="E91:K91"/>
    <mergeCell ref="E92:K92"/>
    <mergeCell ref="E93:K93"/>
    <mergeCell ref="A93:C93"/>
    <mergeCell ref="F95:G95"/>
    <mergeCell ref="F96:G96"/>
    <mergeCell ref="I95:K95"/>
    <mergeCell ref="A92:C92"/>
    <mergeCell ref="A91:C91"/>
    <mergeCell ref="I96:K96"/>
  </mergeCells>
  <phoneticPr fontId="2" type="noConversion"/>
  <conditionalFormatting sqref="F56:AS56">
    <cfRule type="cellIs" dxfId="42" priority="1" stopIfTrue="1" operator="lessThan">
      <formula>50</formula>
    </cfRule>
  </conditionalFormatting>
  <dataValidations disablePrompts="1" xWindow="452" yWindow="568" count="2">
    <dataValidation allowBlank="1" showInputMessage="1" showErrorMessage="1" prompt="Öğrencinin sorudan aldığı puan değerini giriniz." sqref="F7:AS46" xr:uid="{00000000-0002-0000-0500-000000000000}"/>
    <dataValidation allowBlank="1" showInputMessage="1" showErrorMessage="1" prompt="Sorunun konusunu giriniz." sqref="F4:AS4" xr:uid="{00000000-0002-0000-0500-000001000000}"/>
  </dataValidations>
  <pageMargins left="0.70866141732283472" right="0.19685039370078741" top="0.19685039370078741" bottom="0.11811023622047245" header="0.23622047244094491" footer="0.15748031496062992"/>
  <pageSetup paperSize="9" scale="63" orientation="portrait" r:id="rId1"/>
  <headerFooter alignWithMargins="0"/>
  <ignoredErrors>
    <ignoredError sqref="F57:AS57 H87 F49:AS55 E88 I87 D91:D93 F96 F95 I95:K96 H95:H96 I79:I82 H79:H82 F88" unlockedFormula="1"/>
    <ignoredError sqref="G56:AS56" formula="1" unlockedFormula="1"/>
    <ignoredError sqref="F5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6">
    <tabColor theme="6" tint="0.39997558519241921"/>
  </sheetPr>
  <dimension ref="A1:AU107"/>
  <sheetViews>
    <sheetView view="pageBreakPreview" zoomScale="115" zoomScaleNormal="70" zoomScaleSheetLayoutView="115" workbookViewId="0">
      <selection activeCell="AT45" sqref="AT45"/>
    </sheetView>
  </sheetViews>
  <sheetFormatPr defaultColWidth="9.08984375" defaultRowHeight="12.5" x14ac:dyDescent="0.25"/>
  <cols>
    <col min="1" max="1" width="3.90625" style="4" customWidth="1"/>
    <col min="2" max="2" width="11.08984375" style="4" customWidth="1"/>
    <col min="3" max="3" width="10.90625" style="4" customWidth="1"/>
    <col min="4" max="4" width="10.453125" style="4" customWidth="1"/>
    <col min="5" max="5" width="8.453125" style="4" customWidth="1"/>
    <col min="6" max="7" width="2.453125" style="4" customWidth="1"/>
    <col min="8" max="9" width="5.08984375" style="4" customWidth="1"/>
    <col min="10" max="45" width="2.453125" style="4" customWidth="1"/>
    <col min="46" max="46" width="7.6328125" style="4" customWidth="1"/>
    <col min="47" max="47" width="4.54296875" style="4" hidden="1" customWidth="1"/>
    <col min="48" max="16384" width="9.08984375" style="4"/>
  </cols>
  <sheetData>
    <row r="1" spans="1:47" ht="13" x14ac:dyDescent="0.3">
      <c r="A1" s="421" t="str">
        <f>'K. Bilgiler'!H6</f>
        <v>TONYA MESLEK YÜKSEKOKULU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</row>
    <row r="2" spans="1:47" ht="17.25" customHeight="1" x14ac:dyDescent="0.25">
      <c r="A2" s="382" t="str">
        <f>'K. Bilgiler'!H16&amp;" EĞİTİM ÖĞRETİM YILI - " &amp;'K. Bilgiler'!H18</f>
        <v>2024-2025 EĞİTİM ÖĞRETİM YILI - GÜZ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4"/>
      <c r="AQ2" s="381">
        <f>'Sınav Tarihleri'!D4</f>
        <v>45309</v>
      </c>
      <c r="AR2" s="381"/>
      <c r="AS2" s="381"/>
      <c r="AT2" s="381"/>
      <c r="AU2" s="381"/>
    </row>
    <row r="3" spans="1:47" ht="16.5" customHeight="1" x14ac:dyDescent="0.25">
      <c r="A3" s="380" t="str">
        <f>'K. Bilgiler'!H12&amp;" / "&amp;'K. Bilgiler'!H8&amp;" - "&amp;'K. Bilgiler'!H10&amp;" DERSİ "&amp;" 2. SINAV ANALİZİ"</f>
        <v>2.SINIF / IVAY1001 - TRAVMA DERSİ  2. SINAV ANALİZİ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1"/>
      <c r="AR3" s="381"/>
      <c r="AS3" s="381"/>
      <c r="AT3" s="381"/>
      <c r="AU3" s="381"/>
    </row>
    <row r="4" spans="1:47" ht="221.25" customHeight="1" x14ac:dyDescent="0.25">
      <c r="A4" s="393" t="s">
        <v>116</v>
      </c>
      <c r="B4" s="394"/>
      <c r="C4" s="394"/>
      <c r="D4" s="394"/>
      <c r="E4" s="395"/>
      <c r="F4" s="122" t="s">
        <v>112</v>
      </c>
      <c r="G4" s="122" t="s">
        <v>113</v>
      </c>
      <c r="H4" s="188" t="s">
        <v>119</v>
      </c>
      <c r="I4" s="188" t="s">
        <v>115</v>
      </c>
      <c r="J4" s="122" t="s">
        <v>113</v>
      </c>
      <c r="K4" s="122" t="s">
        <v>114</v>
      </c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3"/>
      <c r="AR4" s="123"/>
      <c r="AS4" s="123"/>
      <c r="AT4" s="378"/>
      <c r="AU4" s="379"/>
    </row>
    <row r="5" spans="1:47" ht="12.75" customHeight="1" x14ac:dyDescent="0.25">
      <c r="A5" s="387" t="s">
        <v>25</v>
      </c>
      <c r="B5" s="387"/>
      <c r="C5" s="387"/>
      <c r="D5" s="387"/>
      <c r="E5" s="387"/>
      <c r="F5" s="15">
        <f>IF('NOT Baremi'!E14=0," ",'NOT Baremi'!E14)</f>
        <v>15</v>
      </c>
      <c r="G5" s="15">
        <f>IF('NOT Baremi'!F14=0," ",'NOT Baremi'!F14)</f>
        <v>15</v>
      </c>
      <c r="H5" s="15">
        <f>IF('NOT Baremi'!G14=0," ",'NOT Baremi'!G14)</f>
        <v>20</v>
      </c>
      <c r="I5" s="15">
        <f>IF('NOT Baremi'!H14=0," ",'NOT Baremi'!H14)</f>
        <v>20</v>
      </c>
      <c r="J5" s="15">
        <f>IF('NOT Baremi'!I14=0," ",'NOT Baremi'!I14)</f>
        <v>20</v>
      </c>
      <c r="K5" s="15">
        <f>IF('NOT Baremi'!J14=0," ",'NOT Baremi'!J14)</f>
        <v>20</v>
      </c>
      <c r="L5" s="15" t="str">
        <f>IF('NOT Baremi'!K14=0," ",'NOT Baremi'!K14)</f>
        <v xml:space="preserve"> </v>
      </c>
      <c r="M5" s="15" t="str">
        <f>IF('NOT Baremi'!L14=0," ",'NOT Baremi'!L14)</f>
        <v xml:space="preserve"> </v>
      </c>
      <c r="N5" s="15" t="str">
        <f>IF('NOT Baremi'!M14=0," ",'NOT Baremi'!M14)</f>
        <v xml:space="preserve"> </v>
      </c>
      <c r="O5" s="15" t="str">
        <f>IF('NOT Baremi'!N14=0," ",'NOT Baremi'!N14)</f>
        <v xml:space="preserve"> </v>
      </c>
      <c r="P5" s="15" t="str">
        <f>IF('NOT Baremi'!O14=0," ",'NOT Baremi'!O14)</f>
        <v xml:space="preserve"> </v>
      </c>
      <c r="Q5" s="15" t="str">
        <f>IF('NOT Baremi'!P14=0," ",'NOT Baremi'!P14)</f>
        <v xml:space="preserve"> </v>
      </c>
      <c r="R5" s="15" t="str">
        <f>IF('NOT Baremi'!Q14=0," ",'NOT Baremi'!Q14)</f>
        <v xml:space="preserve"> </v>
      </c>
      <c r="S5" s="15" t="str">
        <f>IF('NOT Baremi'!R14=0," ",'NOT Baremi'!R14)</f>
        <v xml:space="preserve"> </v>
      </c>
      <c r="T5" s="15" t="str">
        <f>IF('NOT Baremi'!S14=0," ",'NOT Baremi'!S14)</f>
        <v xml:space="preserve"> </v>
      </c>
      <c r="U5" s="15" t="str">
        <f>IF('NOT Baremi'!T14=0," ",'NOT Baremi'!T14)</f>
        <v xml:space="preserve"> </v>
      </c>
      <c r="V5" s="15" t="str">
        <f>IF('NOT Baremi'!U14=0," ",'NOT Baremi'!U14)</f>
        <v xml:space="preserve"> </v>
      </c>
      <c r="W5" s="15" t="str">
        <f>IF('NOT Baremi'!V14=0," ",'NOT Baremi'!V14)</f>
        <v xml:space="preserve"> </v>
      </c>
      <c r="X5" s="15" t="str">
        <f>IF('NOT Baremi'!W14=0," ",'NOT Baremi'!W14)</f>
        <v xml:space="preserve"> </v>
      </c>
      <c r="Y5" s="15" t="str">
        <f>IF('NOT Baremi'!X14=0," ",'NOT Baremi'!X14)</f>
        <v xml:space="preserve"> </v>
      </c>
      <c r="Z5" s="15" t="str">
        <f>IF('NOT Baremi'!Y14=0," ",'NOT Baremi'!Y14)</f>
        <v xml:space="preserve"> </v>
      </c>
      <c r="AA5" s="15" t="str">
        <f>IF('NOT Baremi'!Z14=0," ",'NOT Baremi'!Z14)</f>
        <v xml:space="preserve"> </v>
      </c>
      <c r="AB5" s="15" t="str">
        <f>IF('NOT Baremi'!AA14=0," ",'NOT Baremi'!AA14)</f>
        <v xml:space="preserve"> </v>
      </c>
      <c r="AC5" s="15" t="str">
        <f>IF('NOT Baremi'!AB14=0," ",'NOT Baremi'!AB14)</f>
        <v xml:space="preserve"> </v>
      </c>
      <c r="AD5" s="15" t="str">
        <f>IF('NOT Baremi'!AC14=0," ",'NOT Baremi'!AC14)</f>
        <v xml:space="preserve"> </v>
      </c>
      <c r="AE5" s="15" t="str">
        <f>IF('NOT Baremi'!AD14=0," ",'NOT Baremi'!AD14)</f>
        <v xml:space="preserve"> </v>
      </c>
      <c r="AF5" s="15" t="str">
        <f>IF('NOT Baremi'!AE14=0," ",'NOT Baremi'!AE14)</f>
        <v xml:space="preserve"> </v>
      </c>
      <c r="AG5" s="15" t="str">
        <f>IF('NOT Baremi'!AF14=0," ",'NOT Baremi'!AF14)</f>
        <v xml:space="preserve"> </v>
      </c>
      <c r="AH5" s="15" t="str">
        <f>IF('NOT Baremi'!AG14=0," ",'NOT Baremi'!AG14)</f>
        <v xml:space="preserve"> </v>
      </c>
      <c r="AI5" s="15" t="str">
        <f>IF('NOT Baremi'!AH14=0," ",'NOT Baremi'!AH14)</f>
        <v xml:space="preserve"> </v>
      </c>
      <c r="AJ5" s="15" t="str">
        <f>IF('NOT Baremi'!AI14=0," ",'NOT Baremi'!AI14)</f>
        <v xml:space="preserve"> </v>
      </c>
      <c r="AK5" s="15" t="str">
        <f>IF('NOT Baremi'!AJ14=0," ",'NOT Baremi'!AJ14)</f>
        <v xml:space="preserve"> </v>
      </c>
      <c r="AL5" s="15" t="str">
        <f>IF('NOT Baremi'!AK14=0," ",'NOT Baremi'!AK14)</f>
        <v xml:space="preserve"> </v>
      </c>
      <c r="AM5" s="15" t="str">
        <f>IF('NOT Baremi'!AL14=0," ",'NOT Baremi'!AL14)</f>
        <v xml:space="preserve"> </v>
      </c>
      <c r="AN5" s="15" t="str">
        <f>IF('NOT Baremi'!AM14=0," ",'NOT Baremi'!AM14)</f>
        <v xml:space="preserve"> </v>
      </c>
      <c r="AO5" s="15" t="str">
        <f>IF('NOT Baremi'!AN14=0," ",'NOT Baremi'!AN14)</f>
        <v xml:space="preserve"> </v>
      </c>
      <c r="AP5" s="15" t="str">
        <f>IF('NOT Baremi'!AO14=0," ",'NOT Baremi'!AO14)</f>
        <v xml:space="preserve"> </v>
      </c>
      <c r="AQ5" s="15" t="str">
        <f>IF('NOT Baremi'!AP14=0," ",'NOT Baremi'!AP14)</f>
        <v xml:space="preserve"> </v>
      </c>
      <c r="AR5" s="15" t="str">
        <f>IF('NOT Baremi'!AQ14=0," ",'NOT Baremi'!AQ14)</f>
        <v xml:space="preserve"> </v>
      </c>
      <c r="AS5" s="15" t="str">
        <f>IF('NOT Baremi'!AR14=0," ",'NOT Baremi'!AR14)</f>
        <v xml:space="preserve"> </v>
      </c>
      <c r="AT5" s="32">
        <f>IF(SUM(F5:AS5)=0," ",SUM(F5:AS5))</f>
        <v>110</v>
      </c>
      <c r="AU5" s="420" t="s">
        <v>23</v>
      </c>
    </row>
    <row r="6" spans="1:47" ht="37.5" x14ac:dyDescent="0.25">
      <c r="A6" s="33" t="s">
        <v>0</v>
      </c>
      <c r="B6" s="33" t="s">
        <v>32</v>
      </c>
      <c r="C6" s="388" t="s">
        <v>24</v>
      </c>
      <c r="D6" s="388"/>
      <c r="E6" s="388"/>
      <c r="F6" s="14" t="str">
        <f>IF('NOT Baremi'!E14&gt;0,'NOT Baremi'!E13&amp;"."&amp;"SORU"," ")</f>
        <v>1.SORU</v>
      </c>
      <c r="G6" s="14" t="str">
        <f>IF('NOT Baremi'!F14&gt;0,'NOT Baremi'!F13&amp;"."&amp;"SORU"," ")</f>
        <v>2.SORU</v>
      </c>
      <c r="H6" s="14" t="str">
        <f>IF('NOT Baremi'!G14&gt;0,'NOT Baremi'!G13&amp;"."&amp;"SORU"," ")</f>
        <v>3.SORU</v>
      </c>
      <c r="I6" s="14" t="str">
        <f>IF('NOT Baremi'!H14&gt;0,'NOT Baremi'!H13&amp;"."&amp;"SORU"," ")</f>
        <v>4.SORU</v>
      </c>
      <c r="J6" s="14" t="str">
        <f>IF('NOT Baremi'!I14&gt;0,'NOT Baremi'!I13&amp;"."&amp;"SORU"," ")</f>
        <v>5.SORU</v>
      </c>
      <c r="K6" s="14" t="str">
        <f>IF('NOT Baremi'!J14&gt;0,'NOT Baremi'!J13&amp;"."&amp;"SORU"," ")</f>
        <v>6.SORU</v>
      </c>
      <c r="L6" s="14" t="str">
        <f>IF('NOT Baremi'!K14&gt;0,'NOT Baremi'!K13&amp;"."&amp;"SORU"," ")</f>
        <v xml:space="preserve"> </v>
      </c>
      <c r="M6" s="14" t="str">
        <f>IF('NOT Baremi'!L14&gt;0,'NOT Baremi'!L13&amp;"."&amp;"SORU"," ")</f>
        <v xml:space="preserve"> </v>
      </c>
      <c r="N6" s="14" t="str">
        <f>IF('NOT Baremi'!M14&gt;0,'NOT Baremi'!M13&amp;"."&amp;"SORU"," ")</f>
        <v xml:space="preserve"> </v>
      </c>
      <c r="O6" s="14" t="str">
        <f>IF('NOT Baremi'!N14&gt;0,'NOT Baremi'!N13&amp;"."&amp;"SORU"," ")</f>
        <v xml:space="preserve"> </v>
      </c>
      <c r="P6" s="14" t="str">
        <f>IF('NOT Baremi'!O14&gt;0,'NOT Baremi'!O13&amp;"."&amp;"SORU"," ")</f>
        <v xml:space="preserve"> </v>
      </c>
      <c r="Q6" s="14" t="str">
        <f>IF('NOT Baremi'!P14&gt;0,'NOT Baremi'!P13&amp;"."&amp;"SORU"," ")</f>
        <v xml:space="preserve"> </v>
      </c>
      <c r="R6" s="14" t="str">
        <f>IF('NOT Baremi'!Q14&gt;0,'NOT Baremi'!Q13&amp;"."&amp;"SORU"," ")</f>
        <v xml:space="preserve"> </v>
      </c>
      <c r="S6" s="14" t="str">
        <f>IF('NOT Baremi'!R14&gt;0,'NOT Baremi'!R13&amp;"."&amp;"SORU"," ")</f>
        <v xml:space="preserve"> </v>
      </c>
      <c r="T6" s="14" t="str">
        <f>IF('NOT Baremi'!S14&gt;0,'NOT Baremi'!S13&amp;"."&amp;"SORU"," ")</f>
        <v xml:space="preserve"> </v>
      </c>
      <c r="U6" s="14" t="str">
        <f>IF('NOT Baremi'!T14&gt;0,'NOT Baremi'!T13&amp;"."&amp;"SORU"," ")</f>
        <v xml:space="preserve"> </v>
      </c>
      <c r="V6" s="14" t="str">
        <f>IF('NOT Baremi'!U14&gt;0,'NOT Baremi'!U13&amp;"."&amp;"SORU"," ")</f>
        <v xml:space="preserve"> </v>
      </c>
      <c r="W6" s="14" t="str">
        <f>IF('NOT Baremi'!V14&gt;0,'NOT Baremi'!V13&amp;"."&amp;"SORU"," ")</f>
        <v xml:space="preserve"> </v>
      </c>
      <c r="X6" s="14" t="str">
        <f>IF('NOT Baremi'!W14&gt;0,'NOT Baremi'!W13&amp;"."&amp;"SORU"," ")</f>
        <v xml:space="preserve"> </v>
      </c>
      <c r="Y6" s="14" t="str">
        <f>IF('NOT Baremi'!X14&gt;0,'NOT Baremi'!X13&amp;"."&amp;"SORU"," ")</f>
        <v xml:space="preserve"> </v>
      </c>
      <c r="Z6" s="14" t="str">
        <f>IF('NOT Baremi'!Y14&gt;0,'NOT Baremi'!Y13&amp;"."&amp;"SORU"," ")</f>
        <v xml:space="preserve"> </v>
      </c>
      <c r="AA6" s="14" t="str">
        <f>IF('NOT Baremi'!Z14&gt;0,'NOT Baremi'!Z13&amp;"."&amp;"SORU"," ")</f>
        <v xml:space="preserve"> </v>
      </c>
      <c r="AB6" s="14" t="str">
        <f>IF('NOT Baremi'!AA14&gt;0,'NOT Baremi'!AA13&amp;"."&amp;"SORU"," ")</f>
        <v xml:space="preserve"> </v>
      </c>
      <c r="AC6" s="14" t="str">
        <f>IF('NOT Baremi'!AB14&gt;0,'NOT Baremi'!AB13&amp;"."&amp;"SORU"," ")</f>
        <v xml:space="preserve"> </v>
      </c>
      <c r="AD6" s="14" t="str">
        <f>IF('NOT Baremi'!AC14&gt;0,'NOT Baremi'!AC13&amp;"."&amp;"SORU"," ")</f>
        <v xml:space="preserve"> </v>
      </c>
      <c r="AE6" s="14" t="str">
        <f>IF('NOT Baremi'!AD14&gt;0,'NOT Baremi'!AD13&amp;"."&amp;"SORU"," ")</f>
        <v xml:space="preserve"> </v>
      </c>
      <c r="AF6" s="14" t="str">
        <f>IF('NOT Baremi'!AE14&gt;0,'NOT Baremi'!AE13&amp;"."&amp;"SORU"," ")</f>
        <v xml:space="preserve"> </v>
      </c>
      <c r="AG6" s="14" t="str">
        <f>IF('NOT Baremi'!AF14&gt;0,'NOT Baremi'!AF13&amp;"."&amp;"SORU"," ")</f>
        <v xml:space="preserve"> </v>
      </c>
      <c r="AH6" s="14" t="str">
        <f>IF('NOT Baremi'!AG14&gt;0,'NOT Baremi'!AG13&amp;"."&amp;"SORU"," ")</f>
        <v xml:space="preserve"> </v>
      </c>
      <c r="AI6" s="14" t="str">
        <f>IF('NOT Baremi'!AH14&gt;0,'NOT Baremi'!AH13&amp;"."&amp;"SORU"," ")</f>
        <v xml:space="preserve"> </v>
      </c>
      <c r="AJ6" s="14" t="str">
        <f>IF('NOT Baremi'!AI14&gt;0,'NOT Baremi'!AI13&amp;"."&amp;"SORU"," ")</f>
        <v xml:space="preserve"> </v>
      </c>
      <c r="AK6" s="14" t="str">
        <f>IF('NOT Baremi'!AJ14&gt;0,'NOT Baremi'!AJ13&amp;"."&amp;"SORU"," ")</f>
        <v xml:space="preserve"> </v>
      </c>
      <c r="AL6" s="14" t="str">
        <f>IF('NOT Baremi'!AK14&gt;0,'NOT Baremi'!AK13&amp;"."&amp;"SORU"," ")</f>
        <v xml:space="preserve"> </v>
      </c>
      <c r="AM6" s="14" t="str">
        <f>IF('NOT Baremi'!AL14&gt;0,'NOT Baremi'!AL13&amp;"."&amp;"SORU"," ")</f>
        <v xml:space="preserve"> </v>
      </c>
      <c r="AN6" s="14" t="str">
        <f>IF('NOT Baremi'!AM14&gt;0,'NOT Baremi'!AM13&amp;"."&amp;"SORU"," ")</f>
        <v xml:space="preserve"> </v>
      </c>
      <c r="AO6" s="14" t="str">
        <f>IF('NOT Baremi'!AN14&gt;0,'NOT Baremi'!AN13&amp;"."&amp;"SORU"," ")</f>
        <v xml:space="preserve"> </v>
      </c>
      <c r="AP6" s="14" t="str">
        <f>IF('NOT Baremi'!AO14&gt;0,'NOT Baremi'!AO13&amp;"."&amp;"SORU"," ")</f>
        <v xml:space="preserve"> </v>
      </c>
      <c r="AQ6" s="14" t="str">
        <f>IF('NOT Baremi'!AP14&gt;0,'NOT Baremi'!AP13&amp;"."&amp;"SORU"," ")</f>
        <v xml:space="preserve"> </v>
      </c>
      <c r="AR6" s="14" t="str">
        <f>IF('NOT Baremi'!AQ14&gt;0,'NOT Baremi'!AQ13&amp;"."&amp;"SORU"," ")</f>
        <v xml:space="preserve"> </v>
      </c>
      <c r="AS6" s="14" t="str">
        <f>IF('NOT Baremi'!AR14&gt;0,'NOT Baremi'!AR13&amp;"."&amp;"SORU"," ")</f>
        <v xml:space="preserve"> </v>
      </c>
      <c r="AT6" s="17" t="s">
        <v>27</v>
      </c>
      <c r="AU6" s="420"/>
    </row>
    <row r="7" spans="1:47" ht="12" customHeight="1" x14ac:dyDescent="0.25">
      <c r="A7" s="34">
        <f>'S. Listesi'!E4</f>
        <v>1</v>
      </c>
      <c r="B7" s="35">
        <f>IF('S. Listesi'!F4=0," ",'S. Listesi'!F4)</f>
        <v>123455</v>
      </c>
      <c r="C7" s="376" t="str">
        <f>IF('S. Listesi'!G4=0," ",'S. Listesi'!G4)</f>
        <v>Galip USTA</v>
      </c>
      <c r="D7" s="376"/>
      <c r="E7" s="376"/>
      <c r="F7" s="137">
        <v>10</v>
      </c>
      <c r="G7" s="137">
        <v>15</v>
      </c>
      <c r="H7" s="137">
        <v>10</v>
      </c>
      <c r="I7" s="137">
        <v>10</v>
      </c>
      <c r="J7" s="137">
        <v>10</v>
      </c>
      <c r="K7" s="137">
        <v>0</v>
      </c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8">
        <f>IF(COUNTBLANK(F7:AS7)=COLUMNS(F7:AS7)," ",IF(SUM(F7:AS7)=0,0,SUM(F7:AS7)))</f>
        <v>55</v>
      </c>
      <c r="AU7" s="18">
        <f>IF(AT7=" "," ",IF(AT7&gt;=85,5,IF(AT7&gt;=70,4,IF(AT7&gt;=60,3,IF(AT7&gt;=50,2,IF(AT7&gt;=0,1,0))))))</f>
        <v>2</v>
      </c>
    </row>
    <row r="8" spans="1:47" ht="12" customHeight="1" x14ac:dyDescent="0.25">
      <c r="A8" s="34">
        <f>'S. Listesi'!E5</f>
        <v>2</v>
      </c>
      <c r="B8" s="35">
        <f>IF('S. Listesi'!F5=0," ",'S. Listesi'!F5)</f>
        <v>123455</v>
      </c>
      <c r="C8" s="376" t="str">
        <f>IF('S. Listesi'!G5=0," ",'S. Listesi'!G5)</f>
        <v>Galip USTA</v>
      </c>
      <c r="D8" s="376"/>
      <c r="E8" s="376"/>
      <c r="F8" s="126">
        <v>15</v>
      </c>
      <c r="G8" s="126">
        <v>15</v>
      </c>
      <c r="H8" s="126">
        <v>20</v>
      </c>
      <c r="I8" s="126">
        <v>5</v>
      </c>
      <c r="J8" s="126">
        <v>15</v>
      </c>
      <c r="K8" s="126">
        <v>20</v>
      </c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8">
        <f t="shared" ref="AT8:AT46" si="0">IF(COUNTBLANK(F8:AS8)=COLUMNS(F8:AS8)," ",IF(SUM(F8:AS8)=0,0,SUM(F8:AS8)))</f>
        <v>90</v>
      </c>
      <c r="AU8" s="18">
        <f t="shared" ref="AU8:AU46" si="1">IF(AT8=" "," ",IF(AT8&gt;=85,5,IF(AT8&gt;=70,4,IF(AT8&gt;=60,3,IF(AT8&gt;=50,2,IF(AT8&gt;=0,1,0))))))</f>
        <v>5</v>
      </c>
    </row>
    <row r="9" spans="1:47" ht="12" customHeight="1" x14ac:dyDescent="0.25">
      <c r="A9" s="34">
        <f>'S. Listesi'!E6</f>
        <v>3</v>
      </c>
      <c r="B9" s="35">
        <f>IF('S. Listesi'!F6=0," ",'S. Listesi'!F6)</f>
        <v>123455</v>
      </c>
      <c r="C9" s="376" t="str">
        <f>IF('S. Listesi'!G6=0," ",'S. Listesi'!G6)</f>
        <v>Galip USTA</v>
      </c>
      <c r="D9" s="376"/>
      <c r="E9" s="376"/>
      <c r="F9" s="137">
        <v>0</v>
      </c>
      <c r="G9" s="137">
        <v>5</v>
      </c>
      <c r="H9" s="137">
        <v>0</v>
      </c>
      <c r="I9" s="137">
        <v>0</v>
      </c>
      <c r="J9" s="137">
        <v>0</v>
      </c>
      <c r="K9" s="137">
        <v>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8">
        <f t="shared" si="0"/>
        <v>5</v>
      </c>
      <c r="AU9" s="18">
        <f t="shared" si="1"/>
        <v>1</v>
      </c>
    </row>
    <row r="10" spans="1:47" ht="12" customHeight="1" x14ac:dyDescent="0.25">
      <c r="A10" s="34">
        <f>'S. Listesi'!E7</f>
        <v>4</v>
      </c>
      <c r="B10" s="35">
        <f>IF('S. Listesi'!F7=0," ",'S. Listesi'!F7)</f>
        <v>123455</v>
      </c>
      <c r="C10" s="376" t="str">
        <f>IF('S. Listesi'!G7=0," ",'S. Listesi'!G7)</f>
        <v>Galip USTA</v>
      </c>
      <c r="D10" s="376"/>
      <c r="E10" s="376"/>
      <c r="F10" s="126">
        <v>0</v>
      </c>
      <c r="G10" s="126">
        <v>0</v>
      </c>
      <c r="H10" s="126">
        <v>18</v>
      </c>
      <c r="I10" s="126">
        <v>0</v>
      </c>
      <c r="J10" s="126">
        <v>0</v>
      </c>
      <c r="K10" s="126">
        <v>0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8">
        <f t="shared" si="0"/>
        <v>18</v>
      </c>
      <c r="AU10" s="18">
        <f t="shared" si="1"/>
        <v>1</v>
      </c>
    </row>
    <row r="11" spans="1:47" ht="12" customHeight="1" x14ac:dyDescent="0.25">
      <c r="A11" s="34">
        <f>'S. Listesi'!E8</f>
        <v>5</v>
      </c>
      <c r="B11" s="35">
        <f>IF('S. Listesi'!F8=0," ",'S. Listesi'!F8)</f>
        <v>123455</v>
      </c>
      <c r="C11" s="376" t="str">
        <f>IF('S. Listesi'!G8=0," ",'S. Listesi'!G8)</f>
        <v>Galip USTA</v>
      </c>
      <c r="D11" s="376"/>
      <c r="E11" s="37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8" t="str">
        <f t="shared" si="0"/>
        <v xml:space="preserve"> </v>
      </c>
      <c r="AU11" s="18" t="str">
        <f t="shared" si="1"/>
        <v xml:space="preserve"> </v>
      </c>
    </row>
    <row r="12" spans="1:47" ht="12" customHeight="1" x14ac:dyDescent="0.25">
      <c r="A12" s="34">
        <f>'S. Listesi'!E9</f>
        <v>6</v>
      </c>
      <c r="B12" s="35">
        <f>IF('S. Listesi'!F9=0," ",'S. Listesi'!F9)</f>
        <v>123455</v>
      </c>
      <c r="C12" s="376" t="str">
        <f>IF('S. Listesi'!G9=0," ",'S. Listesi'!G9)</f>
        <v>Galip USTA</v>
      </c>
      <c r="D12" s="376"/>
      <c r="E12" s="376"/>
      <c r="F12" s="126">
        <v>8</v>
      </c>
      <c r="G12" s="126">
        <v>0</v>
      </c>
      <c r="H12" s="126">
        <v>0</v>
      </c>
      <c r="I12" s="126">
        <v>0</v>
      </c>
      <c r="J12" s="126">
        <v>10</v>
      </c>
      <c r="K12" s="126">
        <v>15</v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8">
        <f t="shared" si="0"/>
        <v>33</v>
      </c>
      <c r="AU12" s="18">
        <f t="shared" si="1"/>
        <v>1</v>
      </c>
    </row>
    <row r="13" spans="1:47" ht="12" customHeight="1" x14ac:dyDescent="0.25">
      <c r="A13" s="34">
        <f>'S. Listesi'!E10</f>
        <v>7</v>
      </c>
      <c r="B13" s="35">
        <f>IF('S. Listesi'!F10=0," ",'S. Listesi'!F10)</f>
        <v>123455</v>
      </c>
      <c r="C13" s="376" t="str">
        <f>IF('S. Listesi'!G10=0," ",'S. Listesi'!G10)</f>
        <v>Galip USTA</v>
      </c>
      <c r="D13" s="376"/>
      <c r="E13" s="376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8" t="str">
        <f t="shared" si="0"/>
        <v xml:space="preserve"> </v>
      </c>
      <c r="AU13" s="18" t="str">
        <f t="shared" si="1"/>
        <v xml:space="preserve"> </v>
      </c>
    </row>
    <row r="14" spans="1:47" ht="12" customHeight="1" x14ac:dyDescent="0.25">
      <c r="A14" s="34">
        <f>'S. Listesi'!E11</f>
        <v>8</v>
      </c>
      <c r="B14" s="35">
        <f>IF('S. Listesi'!F11=0," ",'S. Listesi'!F11)</f>
        <v>123455</v>
      </c>
      <c r="C14" s="376" t="str">
        <f>IF('S. Listesi'!G11=0," ",'S. Listesi'!G11)</f>
        <v>Galip USTA</v>
      </c>
      <c r="D14" s="376"/>
      <c r="E14" s="376"/>
      <c r="F14" s="126">
        <v>5</v>
      </c>
      <c r="G14" s="126">
        <v>5</v>
      </c>
      <c r="H14" s="126">
        <v>5</v>
      </c>
      <c r="I14" s="126">
        <v>0</v>
      </c>
      <c r="J14" s="126">
        <v>0</v>
      </c>
      <c r="K14" s="126">
        <v>5</v>
      </c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8">
        <f t="shared" si="0"/>
        <v>20</v>
      </c>
      <c r="AU14" s="18">
        <f t="shared" si="1"/>
        <v>1</v>
      </c>
    </row>
    <row r="15" spans="1:47" ht="12" customHeight="1" x14ac:dyDescent="0.25">
      <c r="A15" s="34">
        <f>'S. Listesi'!E12</f>
        <v>9</v>
      </c>
      <c r="B15" s="35">
        <f>IF('S. Listesi'!F12=0," ",'S. Listesi'!F12)</f>
        <v>123455</v>
      </c>
      <c r="C15" s="376" t="str">
        <f>IF('S. Listesi'!G12=0," ",'S. Listesi'!G12)</f>
        <v>Galip USTA</v>
      </c>
      <c r="D15" s="376"/>
      <c r="E15" s="376"/>
      <c r="F15" s="137">
        <v>0</v>
      </c>
      <c r="G15" s="137">
        <v>5</v>
      </c>
      <c r="H15" s="137">
        <v>10</v>
      </c>
      <c r="I15" s="137">
        <v>0</v>
      </c>
      <c r="J15" s="137">
        <v>0</v>
      </c>
      <c r="K15" s="137">
        <v>0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8">
        <f t="shared" si="0"/>
        <v>15</v>
      </c>
      <c r="AU15" s="18">
        <f t="shared" si="1"/>
        <v>1</v>
      </c>
    </row>
    <row r="16" spans="1:47" ht="12" customHeight="1" x14ac:dyDescent="0.25">
      <c r="A16" s="34">
        <f>'S. Listesi'!E13</f>
        <v>10</v>
      </c>
      <c r="B16" s="35">
        <f>IF('S. Listesi'!F13=0," ",'S. Listesi'!F13)</f>
        <v>123455</v>
      </c>
      <c r="C16" s="376" t="str">
        <f>IF('S. Listesi'!G13=0," ",'S. Listesi'!G13)</f>
        <v>Galip USTA</v>
      </c>
      <c r="D16" s="376"/>
      <c r="E16" s="376"/>
      <c r="F16" s="126">
        <v>0</v>
      </c>
      <c r="G16" s="126">
        <v>0</v>
      </c>
      <c r="H16" s="126">
        <v>12</v>
      </c>
      <c r="I16" s="126">
        <v>0</v>
      </c>
      <c r="J16" s="126">
        <v>0</v>
      </c>
      <c r="K16" s="126">
        <v>0</v>
      </c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8">
        <f t="shared" si="0"/>
        <v>12</v>
      </c>
      <c r="AU16" s="18">
        <f t="shared" si="1"/>
        <v>1</v>
      </c>
    </row>
    <row r="17" spans="1:47" ht="12" customHeight="1" x14ac:dyDescent="0.25">
      <c r="A17" s="34">
        <f>'S. Listesi'!E14</f>
        <v>11</v>
      </c>
      <c r="B17" s="35">
        <f>IF('S. Listesi'!F14=0," ",'S. Listesi'!F14)</f>
        <v>123455</v>
      </c>
      <c r="C17" s="376" t="str">
        <f>IF('S. Listesi'!G14=0," ",'S. Listesi'!G14)</f>
        <v>Galip USTA</v>
      </c>
      <c r="D17" s="376"/>
      <c r="E17" s="376"/>
      <c r="F17" s="137">
        <v>10</v>
      </c>
      <c r="G17" s="137">
        <v>10</v>
      </c>
      <c r="H17" s="137">
        <v>0</v>
      </c>
      <c r="I17" s="137">
        <v>5</v>
      </c>
      <c r="J17" s="137">
        <v>0</v>
      </c>
      <c r="K17" s="137">
        <v>20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8">
        <f t="shared" si="0"/>
        <v>45</v>
      </c>
      <c r="AU17" s="18">
        <f t="shared" si="1"/>
        <v>1</v>
      </c>
    </row>
    <row r="18" spans="1:47" ht="12" customHeight="1" x14ac:dyDescent="0.25">
      <c r="A18" s="34">
        <f>'S. Listesi'!E15</f>
        <v>12</v>
      </c>
      <c r="B18" s="35">
        <f>IF('S. Listesi'!F15=0," ",'S. Listesi'!F15)</f>
        <v>123455</v>
      </c>
      <c r="C18" s="376" t="str">
        <f>IF('S. Listesi'!G15=0," ",'S. Listesi'!G15)</f>
        <v>Galip USTA</v>
      </c>
      <c r="D18" s="376"/>
      <c r="E18" s="376"/>
      <c r="F18" s="126">
        <v>10</v>
      </c>
      <c r="G18" s="126">
        <v>10</v>
      </c>
      <c r="H18" s="126">
        <v>20</v>
      </c>
      <c r="I18" s="126">
        <v>10</v>
      </c>
      <c r="J18" s="126">
        <v>0</v>
      </c>
      <c r="K18" s="126">
        <v>0</v>
      </c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8">
        <f t="shared" si="0"/>
        <v>50</v>
      </c>
      <c r="AU18" s="18">
        <f t="shared" si="1"/>
        <v>2</v>
      </c>
    </row>
    <row r="19" spans="1:47" ht="12" customHeight="1" x14ac:dyDescent="0.25">
      <c r="A19" s="34">
        <f>'S. Listesi'!E16</f>
        <v>13</v>
      </c>
      <c r="B19" s="35">
        <f>IF('S. Listesi'!F16=0," ",'S. Listesi'!F16)</f>
        <v>123455</v>
      </c>
      <c r="C19" s="376" t="str">
        <f>IF('S. Listesi'!G16=0," ",'S. Listesi'!G16)</f>
        <v>Galip USTA</v>
      </c>
      <c r="D19" s="376"/>
      <c r="E19" s="376"/>
      <c r="F19" s="137">
        <v>15</v>
      </c>
      <c r="G19" s="137">
        <v>15</v>
      </c>
      <c r="H19" s="137">
        <v>20</v>
      </c>
      <c r="I19" s="137">
        <v>5</v>
      </c>
      <c r="J19" s="137">
        <v>0</v>
      </c>
      <c r="K19" s="137">
        <v>20</v>
      </c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8">
        <f t="shared" si="0"/>
        <v>75</v>
      </c>
      <c r="AU19" s="18">
        <f t="shared" si="1"/>
        <v>4</v>
      </c>
    </row>
    <row r="20" spans="1:47" ht="12" customHeight="1" x14ac:dyDescent="0.25">
      <c r="A20" s="34">
        <f>'S. Listesi'!E17</f>
        <v>14</v>
      </c>
      <c r="B20" s="35">
        <f>IF('S. Listesi'!F17=0," ",'S. Listesi'!F17)</f>
        <v>123455</v>
      </c>
      <c r="C20" s="376" t="str">
        <f>IF('S. Listesi'!G17=0," ",'S. Listesi'!G17)</f>
        <v>Galip USTA</v>
      </c>
      <c r="D20" s="376"/>
      <c r="E20" s="376"/>
      <c r="F20" s="126">
        <v>0</v>
      </c>
      <c r="G20" s="126">
        <v>5</v>
      </c>
      <c r="H20" s="126">
        <v>0</v>
      </c>
      <c r="I20" s="126">
        <v>0</v>
      </c>
      <c r="J20" s="126">
        <v>0</v>
      </c>
      <c r="K20" s="126">
        <v>20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8">
        <f t="shared" si="0"/>
        <v>25</v>
      </c>
      <c r="AU20" s="18">
        <f t="shared" si="1"/>
        <v>1</v>
      </c>
    </row>
    <row r="21" spans="1:47" ht="12" customHeight="1" x14ac:dyDescent="0.25">
      <c r="A21" s="34">
        <f>'S. Listesi'!E18</f>
        <v>15</v>
      </c>
      <c r="B21" s="35">
        <f>IF('S. Listesi'!F18=0," ",'S. Listesi'!F18)</f>
        <v>123455</v>
      </c>
      <c r="C21" s="376" t="str">
        <f>IF('S. Listesi'!G18=0," ",'S. Listesi'!G18)</f>
        <v>Galip USTA</v>
      </c>
      <c r="D21" s="376"/>
      <c r="E21" s="376"/>
      <c r="F21" s="137">
        <v>15</v>
      </c>
      <c r="G21" s="137">
        <v>15</v>
      </c>
      <c r="H21" s="137">
        <v>20</v>
      </c>
      <c r="I21" s="137">
        <v>0</v>
      </c>
      <c r="J21" s="137">
        <v>0</v>
      </c>
      <c r="K21" s="137">
        <v>18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8">
        <f t="shared" si="0"/>
        <v>68</v>
      </c>
      <c r="AU21" s="18">
        <f t="shared" si="1"/>
        <v>3</v>
      </c>
    </row>
    <row r="22" spans="1:47" ht="12" customHeight="1" x14ac:dyDescent="0.25">
      <c r="A22" s="34">
        <f>'S. Listesi'!E19</f>
        <v>16</v>
      </c>
      <c r="B22" s="35">
        <f>IF('S. Listesi'!F19=0," ",'S. Listesi'!F19)</f>
        <v>123455</v>
      </c>
      <c r="C22" s="376" t="str">
        <f>IF('S. Listesi'!G19=0," ",'S. Listesi'!G19)</f>
        <v>Galip USTA</v>
      </c>
      <c r="D22" s="376"/>
      <c r="E22" s="376"/>
      <c r="F22" s="126">
        <v>0</v>
      </c>
      <c r="G22" s="126">
        <v>5</v>
      </c>
      <c r="H22" s="126">
        <v>0</v>
      </c>
      <c r="I22" s="126">
        <v>0</v>
      </c>
      <c r="J22" s="126">
        <v>0</v>
      </c>
      <c r="K22" s="126">
        <v>0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8">
        <f t="shared" si="0"/>
        <v>5</v>
      </c>
      <c r="AU22" s="18">
        <f t="shared" si="1"/>
        <v>1</v>
      </c>
    </row>
    <row r="23" spans="1:47" ht="12" customHeight="1" x14ac:dyDescent="0.25">
      <c r="A23" s="34">
        <f>'S. Listesi'!E20</f>
        <v>17</v>
      </c>
      <c r="B23" s="35">
        <f>IF('S. Listesi'!F20=0," ",'S. Listesi'!F20)</f>
        <v>123455</v>
      </c>
      <c r="C23" s="376" t="str">
        <f>IF('S. Listesi'!G20=0," ",'S. Listesi'!G20)</f>
        <v>Galip USTA</v>
      </c>
      <c r="D23" s="376"/>
      <c r="E23" s="376"/>
      <c r="F23" s="137">
        <v>10</v>
      </c>
      <c r="G23" s="137">
        <v>0</v>
      </c>
      <c r="H23" s="137">
        <v>20</v>
      </c>
      <c r="I23" s="137">
        <v>0</v>
      </c>
      <c r="J23" s="137">
        <v>0</v>
      </c>
      <c r="K23" s="137">
        <v>18</v>
      </c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8">
        <f t="shared" si="0"/>
        <v>48</v>
      </c>
      <c r="AU23" s="18">
        <f t="shared" si="1"/>
        <v>1</v>
      </c>
    </row>
    <row r="24" spans="1:47" ht="12" customHeight="1" x14ac:dyDescent="0.25">
      <c r="A24" s="34">
        <f>'S. Listesi'!E21</f>
        <v>18</v>
      </c>
      <c r="B24" s="35">
        <f>IF('S. Listesi'!F21=0," ",'S. Listesi'!F21)</f>
        <v>123455</v>
      </c>
      <c r="C24" s="376" t="str">
        <f>IF('S. Listesi'!G21=0," ",'S. Listesi'!G21)</f>
        <v>Galip USTA</v>
      </c>
      <c r="D24" s="376"/>
      <c r="E24" s="376"/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15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8">
        <f t="shared" si="0"/>
        <v>15</v>
      </c>
      <c r="AU24" s="18">
        <f t="shared" si="1"/>
        <v>1</v>
      </c>
    </row>
    <row r="25" spans="1:47" ht="12" customHeight="1" x14ac:dyDescent="0.25">
      <c r="A25" s="34">
        <f>'S. Listesi'!E22</f>
        <v>19</v>
      </c>
      <c r="B25" s="35">
        <f>IF('S. Listesi'!F22=0," ",'S. Listesi'!F22)</f>
        <v>123455</v>
      </c>
      <c r="C25" s="376" t="str">
        <f>IF('S. Listesi'!G22=0," ",'S. Listesi'!G22)</f>
        <v>Galip USTA</v>
      </c>
      <c r="D25" s="376"/>
      <c r="E25" s="376"/>
      <c r="F25" s="137">
        <v>15</v>
      </c>
      <c r="G25" s="137">
        <v>5</v>
      </c>
      <c r="H25" s="137">
        <v>10</v>
      </c>
      <c r="I25" s="137">
        <v>20</v>
      </c>
      <c r="J25" s="137">
        <v>10</v>
      </c>
      <c r="K25" s="137">
        <v>0</v>
      </c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8">
        <f t="shared" si="0"/>
        <v>60</v>
      </c>
      <c r="AU25" s="18">
        <f t="shared" si="1"/>
        <v>3</v>
      </c>
    </row>
    <row r="26" spans="1:47" ht="12" customHeight="1" x14ac:dyDescent="0.25">
      <c r="A26" s="34">
        <f>'S. Listesi'!E23</f>
        <v>20</v>
      </c>
      <c r="B26" s="35">
        <f>IF('S. Listesi'!F23=0," ",'S. Listesi'!F23)</f>
        <v>123455</v>
      </c>
      <c r="C26" s="376" t="str">
        <f>IF('S. Listesi'!G23=0," ",'S. Listesi'!G23)</f>
        <v>Galip USTA</v>
      </c>
      <c r="D26" s="376"/>
      <c r="E26" s="376"/>
      <c r="F26" s="126">
        <v>5</v>
      </c>
      <c r="G26" s="126">
        <v>0</v>
      </c>
      <c r="H26" s="126">
        <v>20</v>
      </c>
      <c r="I26" s="126">
        <v>0</v>
      </c>
      <c r="J26" s="126">
        <v>0</v>
      </c>
      <c r="K26" s="126">
        <v>20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8">
        <f t="shared" si="0"/>
        <v>45</v>
      </c>
      <c r="AU26" s="18">
        <f t="shared" si="1"/>
        <v>1</v>
      </c>
    </row>
    <row r="27" spans="1:47" ht="12" customHeight="1" x14ac:dyDescent="0.25">
      <c r="A27" s="34">
        <f>'S. Listesi'!E24</f>
        <v>21</v>
      </c>
      <c r="B27" s="35">
        <f>IF('S. Listesi'!F24=0," ",'S. Listesi'!F24)</f>
        <v>123455</v>
      </c>
      <c r="C27" s="376" t="str">
        <f>IF('S. Listesi'!G24=0," ",'S. Listesi'!G24)</f>
        <v>Galip USTA</v>
      </c>
      <c r="D27" s="376"/>
      <c r="E27" s="376"/>
      <c r="F27" s="137">
        <v>0</v>
      </c>
      <c r="G27" s="137">
        <v>3</v>
      </c>
      <c r="H27" s="137">
        <v>0</v>
      </c>
      <c r="I27" s="137">
        <v>5</v>
      </c>
      <c r="J27" s="137">
        <v>0</v>
      </c>
      <c r="K27" s="137">
        <v>0</v>
      </c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8">
        <f t="shared" si="0"/>
        <v>8</v>
      </c>
      <c r="AU27" s="18">
        <f t="shared" si="1"/>
        <v>1</v>
      </c>
    </row>
    <row r="28" spans="1:47" ht="12" customHeight="1" x14ac:dyDescent="0.25">
      <c r="A28" s="34">
        <f>'S. Listesi'!E25</f>
        <v>22</v>
      </c>
      <c r="B28" s="35">
        <f>IF('S. Listesi'!F25=0," ",'S. Listesi'!F25)</f>
        <v>123455</v>
      </c>
      <c r="C28" s="376" t="str">
        <f>IF('S. Listesi'!G25=0," ",'S. Listesi'!G25)</f>
        <v>Galip USTA</v>
      </c>
      <c r="D28" s="376"/>
      <c r="E28" s="376"/>
      <c r="F28" s="126">
        <v>0</v>
      </c>
      <c r="G28" s="126">
        <v>10</v>
      </c>
      <c r="H28" s="126">
        <v>0</v>
      </c>
      <c r="I28" s="126">
        <v>0</v>
      </c>
      <c r="J28" s="126">
        <v>0</v>
      </c>
      <c r="K28" s="126">
        <v>10</v>
      </c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8">
        <f t="shared" si="0"/>
        <v>20</v>
      </c>
      <c r="AU28" s="18">
        <f t="shared" si="1"/>
        <v>1</v>
      </c>
    </row>
    <row r="29" spans="1:47" ht="12" customHeight="1" x14ac:dyDescent="0.25">
      <c r="A29" s="34">
        <f>'S. Listesi'!E26</f>
        <v>23</v>
      </c>
      <c r="B29" s="35">
        <f>IF('S. Listesi'!F26=0," ",'S. Listesi'!F26)</f>
        <v>123455</v>
      </c>
      <c r="C29" s="376" t="str">
        <f>IF('S. Listesi'!G26=0," ",'S. Listesi'!G26)</f>
        <v>Galip USTA</v>
      </c>
      <c r="D29" s="376"/>
      <c r="E29" s="376"/>
      <c r="F29" s="137">
        <v>0</v>
      </c>
      <c r="G29" s="137">
        <v>0</v>
      </c>
      <c r="H29" s="137">
        <v>0</v>
      </c>
      <c r="I29" s="137">
        <v>5</v>
      </c>
      <c r="J29" s="137">
        <v>0</v>
      </c>
      <c r="K29" s="137">
        <v>10</v>
      </c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8">
        <f t="shared" si="0"/>
        <v>15</v>
      </c>
      <c r="AU29" s="18">
        <f t="shared" si="1"/>
        <v>1</v>
      </c>
    </row>
    <row r="30" spans="1:47" ht="12" customHeight="1" x14ac:dyDescent="0.25">
      <c r="A30" s="34">
        <f>'S. Listesi'!E27</f>
        <v>24</v>
      </c>
      <c r="B30" s="35">
        <f>IF('S. Listesi'!F27=0," ",'S. Listesi'!F27)</f>
        <v>123455</v>
      </c>
      <c r="C30" s="354" t="str">
        <f>IF('S. Listesi'!G27=0," ",'S. Listesi'!G27)</f>
        <v>Galip USTA</v>
      </c>
      <c r="D30" s="355"/>
      <c r="E30" s="356"/>
      <c r="F30" s="126">
        <v>5</v>
      </c>
      <c r="G30" s="126">
        <v>10</v>
      </c>
      <c r="H30" s="126">
        <v>10</v>
      </c>
      <c r="I30" s="126">
        <v>18</v>
      </c>
      <c r="J30" s="126">
        <v>12</v>
      </c>
      <c r="K30" s="126">
        <v>15</v>
      </c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8">
        <f t="shared" si="0"/>
        <v>70</v>
      </c>
      <c r="AU30" s="18">
        <f t="shared" si="1"/>
        <v>4</v>
      </c>
    </row>
    <row r="31" spans="1:47" ht="12" customHeight="1" x14ac:dyDescent="0.25">
      <c r="A31" s="34">
        <f>'S. Listesi'!E28</f>
        <v>25</v>
      </c>
      <c r="B31" s="35">
        <f>IF('S. Listesi'!F28=0," ",'S. Listesi'!F28)</f>
        <v>123455</v>
      </c>
      <c r="C31" s="354" t="str">
        <f>IF('S. Listesi'!G28=0," ",'S. Listesi'!G28)</f>
        <v>Galip USTA</v>
      </c>
      <c r="D31" s="355"/>
      <c r="E31" s="356"/>
      <c r="F31" s="137">
        <v>0</v>
      </c>
      <c r="G31" s="137">
        <v>10</v>
      </c>
      <c r="H31" s="137">
        <v>20</v>
      </c>
      <c r="I31" s="137">
        <v>5</v>
      </c>
      <c r="J31" s="137">
        <v>0</v>
      </c>
      <c r="K31" s="137">
        <v>20</v>
      </c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8">
        <f t="shared" si="0"/>
        <v>55</v>
      </c>
      <c r="AU31" s="18">
        <f t="shared" si="1"/>
        <v>2</v>
      </c>
    </row>
    <row r="32" spans="1:47" ht="12" customHeight="1" x14ac:dyDescent="0.25">
      <c r="A32" s="34">
        <f>'S. Listesi'!E29</f>
        <v>26</v>
      </c>
      <c r="B32" s="35">
        <f>IF('S. Listesi'!F29=0," ",'S. Listesi'!F29)</f>
        <v>123455</v>
      </c>
      <c r="C32" s="354" t="str">
        <f>IF('S. Listesi'!G29=0," ",'S. Listesi'!G29)</f>
        <v>Galip USTA</v>
      </c>
      <c r="D32" s="355"/>
      <c r="E32" s="35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8" t="str">
        <f t="shared" si="0"/>
        <v xml:space="preserve"> </v>
      </c>
      <c r="AU32" s="18" t="str">
        <f t="shared" si="1"/>
        <v xml:space="preserve"> </v>
      </c>
    </row>
    <row r="33" spans="1:47" ht="12" customHeight="1" x14ac:dyDescent="0.25">
      <c r="A33" s="34">
        <f>'S. Listesi'!E30</f>
        <v>27</v>
      </c>
      <c r="B33" s="35">
        <f>IF('S. Listesi'!F30=0," ",'S. Listesi'!F30)</f>
        <v>123455</v>
      </c>
      <c r="C33" s="354" t="str">
        <f>IF('S. Listesi'!G30=0," ",'S. Listesi'!G30)</f>
        <v>Galip USTA</v>
      </c>
      <c r="D33" s="355"/>
      <c r="E33" s="356"/>
      <c r="F33" s="137">
        <v>5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8">
        <f t="shared" si="0"/>
        <v>5</v>
      </c>
      <c r="AU33" s="18">
        <f t="shared" si="1"/>
        <v>1</v>
      </c>
    </row>
    <row r="34" spans="1:47" ht="12" customHeight="1" x14ac:dyDescent="0.25">
      <c r="A34" s="34">
        <f>'S. Listesi'!E31</f>
        <v>28</v>
      </c>
      <c r="B34" s="35">
        <f>IF('S. Listesi'!F31=0," ",'S. Listesi'!F31)</f>
        <v>123455</v>
      </c>
      <c r="C34" s="354" t="str">
        <f>IF('S. Listesi'!G31=0," ",'S. Listesi'!G31)</f>
        <v>Galip USTA</v>
      </c>
      <c r="D34" s="355"/>
      <c r="E34" s="356"/>
      <c r="F34" s="126">
        <v>5</v>
      </c>
      <c r="G34" s="126">
        <v>0</v>
      </c>
      <c r="H34" s="126">
        <v>5</v>
      </c>
      <c r="I34" s="126">
        <v>0</v>
      </c>
      <c r="J34" s="126">
        <v>5</v>
      </c>
      <c r="K34" s="126">
        <v>5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8">
        <f t="shared" si="0"/>
        <v>20</v>
      </c>
      <c r="AU34" s="18">
        <f t="shared" si="1"/>
        <v>1</v>
      </c>
    </row>
    <row r="35" spans="1:47" ht="12" customHeight="1" x14ac:dyDescent="0.25">
      <c r="A35" s="34">
        <f>'S. Listesi'!E32</f>
        <v>29</v>
      </c>
      <c r="B35" s="35">
        <f>IF('S. Listesi'!F32=0," ",'S. Listesi'!F32)</f>
        <v>123455</v>
      </c>
      <c r="C35" s="354" t="str">
        <f>IF('S. Listesi'!G32=0," ",'S. Listesi'!G32)</f>
        <v>Galip USTA</v>
      </c>
      <c r="D35" s="355"/>
      <c r="E35" s="356"/>
      <c r="F35" s="137">
        <v>7</v>
      </c>
      <c r="G35" s="137">
        <v>13</v>
      </c>
      <c r="H35" s="137">
        <v>10</v>
      </c>
      <c r="I35" s="137">
        <v>0</v>
      </c>
      <c r="J35" s="137">
        <v>0</v>
      </c>
      <c r="K35" s="137">
        <v>20</v>
      </c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8">
        <f t="shared" si="0"/>
        <v>50</v>
      </c>
      <c r="AU35" s="18">
        <f t="shared" si="1"/>
        <v>2</v>
      </c>
    </row>
    <row r="36" spans="1:47" ht="12" customHeight="1" x14ac:dyDescent="0.25">
      <c r="A36" s="34">
        <f>'S. Listesi'!E33</f>
        <v>30</v>
      </c>
      <c r="B36" s="35">
        <f>IF('S. Listesi'!F33=0," ",'S. Listesi'!F33)</f>
        <v>123455</v>
      </c>
      <c r="C36" s="354" t="str">
        <f>IF('S. Listesi'!G33=0," ",'S. Listesi'!G33)</f>
        <v>Galip USTA</v>
      </c>
      <c r="D36" s="355"/>
      <c r="E36" s="35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8" t="str">
        <f t="shared" si="0"/>
        <v xml:space="preserve"> </v>
      </c>
      <c r="AU36" s="18" t="str">
        <f t="shared" si="1"/>
        <v xml:space="preserve"> </v>
      </c>
    </row>
    <row r="37" spans="1:47" ht="12" customHeight="1" x14ac:dyDescent="0.25">
      <c r="A37" s="34">
        <f>'S. Listesi'!E34</f>
        <v>31</v>
      </c>
      <c r="B37" s="35">
        <f>IF('S. Listesi'!F34=0," ",'S. Listesi'!F34)</f>
        <v>123455</v>
      </c>
      <c r="C37" s="354" t="str">
        <f>IF('S. Listesi'!G34=0," ",'S. Listesi'!G34)</f>
        <v>Galip USTA</v>
      </c>
      <c r="D37" s="355"/>
      <c r="E37" s="356"/>
      <c r="F37" s="137">
        <v>0</v>
      </c>
      <c r="G37" s="137">
        <v>0</v>
      </c>
      <c r="H37" s="137">
        <v>5</v>
      </c>
      <c r="I37" s="137">
        <v>0</v>
      </c>
      <c r="J37" s="137">
        <v>0</v>
      </c>
      <c r="K37" s="137">
        <v>0</v>
      </c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8">
        <f t="shared" si="0"/>
        <v>5</v>
      </c>
      <c r="AU37" s="18">
        <f t="shared" si="1"/>
        <v>1</v>
      </c>
    </row>
    <row r="38" spans="1:47" ht="12" customHeight="1" x14ac:dyDescent="0.25">
      <c r="A38" s="34">
        <f>'S. Listesi'!E35</f>
        <v>32</v>
      </c>
      <c r="B38" s="35">
        <f>IF('S. Listesi'!F35=0," ",'S. Listesi'!F35)</f>
        <v>123455</v>
      </c>
      <c r="C38" s="354" t="str">
        <f>IF('S. Listesi'!G35=0," ",'S. Listesi'!G35)</f>
        <v>Galip USTA</v>
      </c>
      <c r="D38" s="355"/>
      <c r="E38" s="356"/>
      <c r="F38" s="126">
        <v>0</v>
      </c>
      <c r="G38" s="126">
        <v>0</v>
      </c>
      <c r="H38" s="126">
        <v>0</v>
      </c>
      <c r="I38" s="126">
        <v>5</v>
      </c>
      <c r="J38" s="126">
        <v>5</v>
      </c>
      <c r="K38" s="126">
        <v>10</v>
      </c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8">
        <f t="shared" si="0"/>
        <v>20</v>
      </c>
      <c r="AU38" s="18">
        <f t="shared" si="1"/>
        <v>1</v>
      </c>
    </row>
    <row r="39" spans="1:47" ht="12" customHeight="1" x14ac:dyDescent="0.25">
      <c r="A39" s="34">
        <f>'S. Listesi'!E36</f>
        <v>33</v>
      </c>
      <c r="B39" s="35">
        <f>IF('S. Listesi'!F36=0," ",'S. Listesi'!F36)</f>
        <v>123455</v>
      </c>
      <c r="C39" s="354" t="str">
        <f>IF('S. Listesi'!G36=0," ",'S. Listesi'!G36)</f>
        <v>Galip USTA</v>
      </c>
      <c r="D39" s="355"/>
      <c r="E39" s="356"/>
      <c r="F39" s="137">
        <v>0</v>
      </c>
      <c r="G39" s="137">
        <v>0</v>
      </c>
      <c r="H39" s="137">
        <v>5</v>
      </c>
      <c r="I39" s="137">
        <v>0</v>
      </c>
      <c r="J39" s="137">
        <v>0</v>
      </c>
      <c r="K39" s="137">
        <v>0</v>
      </c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8">
        <f t="shared" si="0"/>
        <v>5</v>
      </c>
      <c r="AU39" s="18">
        <f t="shared" si="1"/>
        <v>1</v>
      </c>
    </row>
    <row r="40" spans="1:47" ht="12" customHeight="1" x14ac:dyDescent="0.25">
      <c r="A40" s="34">
        <f>'S. Listesi'!E37</f>
        <v>34</v>
      </c>
      <c r="B40" s="35">
        <f>IF('S. Listesi'!F37=0," ",'S. Listesi'!F37)</f>
        <v>123455</v>
      </c>
      <c r="C40" s="354" t="str">
        <f>IF('S. Listesi'!G37=0," ",'S. Listesi'!G37)</f>
        <v>Galip USTA</v>
      </c>
      <c r="D40" s="355"/>
      <c r="E40" s="356"/>
      <c r="F40" s="126">
        <v>0</v>
      </c>
      <c r="G40" s="126">
        <v>0</v>
      </c>
      <c r="H40" s="126">
        <v>0</v>
      </c>
      <c r="I40" s="126">
        <v>5</v>
      </c>
      <c r="J40" s="126">
        <v>10</v>
      </c>
      <c r="K40" s="126">
        <v>20</v>
      </c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8">
        <f t="shared" si="0"/>
        <v>35</v>
      </c>
      <c r="AU40" s="18">
        <f t="shared" si="1"/>
        <v>1</v>
      </c>
    </row>
    <row r="41" spans="1:47" ht="12" customHeight="1" x14ac:dyDescent="0.25">
      <c r="A41" s="34">
        <f>'S. Listesi'!E38</f>
        <v>35</v>
      </c>
      <c r="B41" s="35">
        <f>IF('S. Listesi'!F38=0," ",'S. Listesi'!F38)</f>
        <v>123455</v>
      </c>
      <c r="C41" s="354" t="str">
        <f>IF('S. Listesi'!G38=0," ",'S. Listesi'!G38)</f>
        <v>Galip USTA</v>
      </c>
      <c r="D41" s="355"/>
      <c r="E41" s="356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8" t="str">
        <f t="shared" si="0"/>
        <v xml:space="preserve"> </v>
      </c>
      <c r="AU41" s="18" t="str">
        <f t="shared" si="1"/>
        <v xml:space="preserve"> </v>
      </c>
    </row>
    <row r="42" spans="1:47" ht="12" customHeight="1" x14ac:dyDescent="0.25">
      <c r="A42" s="34">
        <f>'S. Listesi'!E39</f>
        <v>36</v>
      </c>
      <c r="B42" s="35">
        <f>IF('S. Listesi'!F39=0," ",'S. Listesi'!F39)</f>
        <v>123455</v>
      </c>
      <c r="C42" s="354" t="str">
        <f>IF('S. Listesi'!G39=0," ",'S. Listesi'!G39)</f>
        <v>Galip USTA</v>
      </c>
      <c r="D42" s="355"/>
      <c r="E42" s="35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8" t="str">
        <f t="shared" si="0"/>
        <v xml:space="preserve"> </v>
      </c>
      <c r="AU42" s="18" t="str">
        <f t="shared" si="1"/>
        <v xml:space="preserve"> </v>
      </c>
    </row>
    <row r="43" spans="1:47" ht="12" customHeight="1" x14ac:dyDescent="0.25">
      <c r="A43" s="34">
        <f>'S. Listesi'!E40</f>
        <v>37</v>
      </c>
      <c r="B43" s="35">
        <f>IF('S. Listesi'!F40=0," ",'S. Listesi'!F40)</f>
        <v>123455</v>
      </c>
      <c r="C43" s="354" t="str">
        <f>IF('S. Listesi'!G40=0," ",'S. Listesi'!G40)</f>
        <v>Galip USTA</v>
      </c>
      <c r="D43" s="355"/>
      <c r="E43" s="356"/>
      <c r="F43" s="137">
        <v>0</v>
      </c>
      <c r="G43" s="137">
        <v>5</v>
      </c>
      <c r="H43" s="137">
        <v>0</v>
      </c>
      <c r="I43" s="137">
        <v>5</v>
      </c>
      <c r="J43" s="137">
        <v>0</v>
      </c>
      <c r="K43" s="137">
        <v>0</v>
      </c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8">
        <f t="shared" si="0"/>
        <v>10</v>
      </c>
      <c r="AU43" s="18">
        <f t="shared" si="1"/>
        <v>1</v>
      </c>
    </row>
    <row r="44" spans="1:47" ht="12" customHeight="1" x14ac:dyDescent="0.25">
      <c r="A44" s="34">
        <f>'S. Listesi'!E41</f>
        <v>38</v>
      </c>
      <c r="B44" s="35">
        <f>IF('S. Listesi'!F41=0," ",'S. Listesi'!F41)</f>
        <v>123455</v>
      </c>
      <c r="C44" s="354" t="str">
        <f>IF('S. Listesi'!G41=0," ",'S. Listesi'!G41)</f>
        <v>Galip USTA</v>
      </c>
      <c r="D44" s="355"/>
      <c r="E44" s="35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8" t="str">
        <f t="shared" si="0"/>
        <v xml:space="preserve"> </v>
      </c>
      <c r="AU44" s="18" t="str">
        <f t="shared" si="1"/>
        <v xml:space="preserve"> </v>
      </c>
    </row>
    <row r="45" spans="1:47" ht="12" customHeight="1" x14ac:dyDescent="0.25">
      <c r="A45" s="34">
        <f>'S. Listesi'!E42</f>
        <v>39</v>
      </c>
      <c r="B45" s="35">
        <f>IF('S. Listesi'!F42=0," ",'S. Listesi'!F42)</f>
        <v>123455</v>
      </c>
      <c r="C45" s="354" t="str">
        <f>IF('S. Listesi'!G42=0," ",'S. Listesi'!G42)</f>
        <v>Galip USTA</v>
      </c>
      <c r="D45" s="355"/>
      <c r="E45" s="356"/>
      <c r="F45" s="137">
        <v>15</v>
      </c>
      <c r="G45" s="137">
        <v>15</v>
      </c>
      <c r="H45" s="137">
        <v>20</v>
      </c>
      <c r="I45" s="137">
        <v>20</v>
      </c>
      <c r="J45" s="137">
        <v>20</v>
      </c>
      <c r="K45" s="137">
        <v>20</v>
      </c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8">
        <f t="shared" si="0"/>
        <v>110</v>
      </c>
      <c r="AU45" s="18">
        <f t="shared" si="1"/>
        <v>5</v>
      </c>
    </row>
    <row r="46" spans="1:47" ht="13" x14ac:dyDescent="0.25">
      <c r="A46" s="34">
        <f>'S. Listesi'!E43</f>
        <v>40</v>
      </c>
      <c r="B46" s="35">
        <f>IF('S. Listesi'!F43=0," ",'S. Listesi'!F43)</f>
        <v>123455</v>
      </c>
      <c r="C46" s="354" t="str">
        <f>IF('S. Listesi'!G43=0," ",'S. Listesi'!G43)</f>
        <v>Galip USTA</v>
      </c>
      <c r="D46" s="355"/>
      <c r="E46" s="356"/>
      <c r="F46" s="126">
        <v>10</v>
      </c>
      <c r="G46" s="126">
        <v>10</v>
      </c>
      <c r="H46" s="126">
        <v>10</v>
      </c>
      <c r="I46" s="126">
        <v>5</v>
      </c>
      <c r="J46" s="126">
        <v>0</v>
      </c>
      <c r="K46" s="126">
        <v>10</v>
      </c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8">
        <f t="shared" si="0"/>
        <v>45</v>
      </c>
      <c r="AU46" s="18">
        <f t="shared" si="1"/>
        <v>1</v>
      </c>
    </row>
    <row r="47" spans="1:47" ht="39.75" customHeight="1" x14ac:dyDescent="0.25">
      <c r="A47" s="361" t="s">
        <v>17</v>
      </c>
      <c r="B47" s="362"/>
      <c r="C47" s="362"/>
      <c r="D47" s="362"/>
      <c r="E47" s="363"/>
      <c r="F47" s="16" t="str">
        <f>F6</f>
        <v>1.SORU</v>
      </c>
      <c r="G47" s="16" t="str">
        <f t="shared" ref="G47:AS47" si="2">G6</f>
        <v>2.SORU</v>
      </c>
      <c r="H47" s="16" t="str">
        <f t="shared" si="2"/>
        <v>3.SORU</v>
      </c>
      <c r="I47" s="16" t="str">
        <f t="shared" si="2"/>
        <v>4.SORU</v>
      </c>
      <c r="J47" s="16" t="str">
        <f t="shared" si="2"/>
        <v>5.SORU</v>
      </c>
      <c r="K47" s="16" t="str">
        <f t="shared" si="2"/>
        <v>6.SORU</v>
      </c>
      <c r="L47" s="16" t="str">
        <f t="shared" si="2"/>
        <v xml:space="preserve"> </v>
      </c>
      <c r="M47" s="16" t="str">
        <f t="shared" si="2"/>
        <v xml:space="preserve"> </v>
      </c>
      <c r="N47" s="16" t="str">
        <f t="shared" si="2"/>
        <v xml:space="preserve"> </v>
      </c>
      <c r="O47" s="16" t="str">
        <f t="shared" si="2"/>
        <v xml:space="preserve"> </v>
      </c>
      <c r="P47" s="16" t="str">
        <f t="shared" si="2"/>
        <v xml:space="preserve"> </v>
      </c>
      <c r="Q47" s="16" t="str">
        <f t="shared" si="2"/>
        <v xml:space="preserve"> </v>
      </c>
      <c r="R47" s="16" t="str">
        <f t="shared" si="2"/>
        <v xml:space="preserve"> </v>
      </c>
      <c r="S47" s="16" t="str">
        <f t="shared" si="2"/>
        <v xml:space="preserve"> </v>
      </c>
      <c r="T47" s="16" t="str">
        <f t="shared" si="2"/>
        <v xml:space="preserve"> </v>
      </c>
      <c r="U47" s="16" t="str">
        <f t="shared" si="2"/>
        <v xml:space="preserve"> </v>
      </c>
      <c r="V47" s="16" t="str">
        <f t="shared" si="2"/>
        <v xml:space="preserve"> </v>
      </c>
      <c r="W47" s="16" t="str">
        <f t="shared" si="2"/>
        <v xml:space="preserve"> </v>
      </c>
      <c r="X47" s="16" t="str">
        <f t="shared" si="2"/>
        <v xml:space="preserve"> </v>
      </c>
      <c r="Y47" s="16" t="str">
        <f t="shared" si="2"/>
        <v xml:space="preserve"> </v>
      </c>
      <c r="Z47" s="16" t="str">
        <f t="shared" si="2"/>
        <v xml:space="preserve"> </v>
      </c>
      <c r="AA47" s="16" t="str">
        <f t="shared" si="2"/>
        <v xml:space="preserve"> </v>
      </c>
      <c r="AB47" s="16" t="str">
        <f t="shared" si="2"/>
        <v xml:space="preserve"> </v>
      </c>
      <c r="AC47" s="16" t="str">
        <f t="shared" si="2"/>
        <v xml:space="preserve"> </v>
      </c>
      <c r="AD47" s="16" t="str">
        <f t="shared" si="2"/>
        <v xml:space="preserve"> </v>
      </c>
      <c r="AE47" s="16" t="str">
        <f t="shared" si="2"/>
        <v xml:space="preserve"> </v>
      </c>
      <c r="AF47" s="16" t="str">
        <f t="shared" si="2"/>
        <v xml:space="preserve"> </v>
      </c>
      <c r="AG47" s="16" t="str">
        <f t="shared" si="2"/>
        <v xml:space="preserve"> </v>
      </c>
      <c r="AH47" s="16" t="str">
        <f t="shared" si="2"/>
        <v xml:space="preserve"> </v>
      </c>
      <c r="AI47" s="16" t="str">
        <f t="shared" si="2"/>
        <v xml:space="preserve"> </v>
      </c>
      <c r="AJ47" s="16" t="str">
        <f t="shared" si="2"/>
        <v xml:space="preserve"> </v>
      </c>
      <c r="AK47" s="16" t="str">
        <f t="shared" si="2"/>
        <v xml:space="preserve"> </v>
      </c>
      <c r="AL47" s="16" t="str">
        <f t="shared" si="2"/>
        <v xml:space="preserve"> </v>
      </c>
      <c r="AM47" s="16" t="str">
        <f t="shared" si="2"/>
        <v xml:space="preserve"> </v>
      </c>
      <c r="AN47" s="16" t="str">
        <f t="shared" si="2"/>
        <v xml:space="preserve"> </v>
      </c>
      <c r="AO47" s="16" t="str">
        <f t="shared" si="2"/>
        <v xml:space="preserve"> </v>
      </c>
      <c r="AP47" s="16" t="str">
        <f t="shared" si="2"/>
        <v xml:space="preserve"> </v>
      </c>
      <c r="AQ47" s="16" t="str">
        <f t="shared" si="2"/>
        <v xml:space="preserve"> </v>
      </c>
      <c r="AR47" s="16" t="str">
        <f t="shared" si="2"/>
        <v xml:space="preserve"> </v>
      </c>
      <c r="AS47" s="16" t="str">
        <f t="shared" si="2"/>
        <v xml:space="preserve"> </v>
      </c>
      <c r="AT47" s="13"/>
      <c r="AU47" s="13"/>
    </row>
    <row r="48" spans="1:47" ht="19.5" customHeight="1" x14ac:dyDescent="0.25">
      <c r="A48" s="417" t="s">
        <v>26</v>
      </c>
      <c r="B48" s="418"/>
      <c r="C48" s="418"/>
      <c r="D48" s="418"/>
      <c r="E48" s="419"/>
      <c r="F48" s="193">
        <f t="shared" ref="F48:AS48" si="3">IF(COUNTBLANK(F7:F46)=ROWS(F7:F46)," ",SUM(F7:F46))</f>
        <v>165</v>
      </c>
      <c r="G48" s="193">
        <f t="shared" si="3"/>
        <v>186</v>
      </c>
      <c r="H48" s="193">
        <f t="shared" si="3"/>
        <v>270</v>
      </c>
      <c r="I48" s="193">
        <f t="shared" si="3"/>
        <v>128</v>
      </c>
      <c r="J48" s="193">
        <f t="shared" si="3"/>
        <v>97</v>
      </c>
      <c r="K48" s="193">
        <f t="shared" si="3"/>
        <v>311</v>
      </c>
      <c r="L48" s="193" t="str">
        <f t="shared" si="3"/>
        <v xml:space="preserve"> </v>
      </c>
      <c r="M48" s="193" t="str">
        <f t="shared" si="3"/>
        <v xml:space="preserve"> </v>
      </c>
      <c r="N48" s="193" t="str">
        <f t="shared" si="3"/>
        <v xml:space="preserve"> </v>
      </c>
      <c r="O48" s="193" t="str">
        <f t="shared" si="3"/>
        <v xml:space="preserve"> </v>
      </c>
      <c r="P48" s="193" t="str">
        <f t="shared" si="3"/>
        <v xml:space="preserve"> </v>
      </c>
      <c r="Q48" s="193" t="str">
        <f t="shared" si="3"/>
        <v xml:space="preserve"> </v>
      </c>
      <c r="R48" s="193" t="str">
        <f t="shared" si="3"/>
        <v xml:space="preserve"> </v>
      </c>
      <c r="S48" s="193" t="str">
        <f t="shared" si="3"/>
        <v xml:space="preserve"> </v>
      </c>
      <c r="T48" s="193" t="str">
        <f t="shared" si="3"/>
        <v xml:space="preserve"> </v>
      </c>
      <c r="U48" s="193" t="str">
        <f t="shared" si="3"/>
        <v xml:space="preserve"> </v>
      </c>
      <c r="V48" s="193" t="str">
        <f t="shared" si="3"/>
        <v xml:space="preserve"> </v>
      </c>
      <c r="W48" s="193" t="str">
        <f t="shared" si="3"/>
        <v xml:space="preserve"> </v>
      </c>
      <c r="X48" s="193" t="str">
        <f t="shared" si="3"/>
        <v xml:space="preserve"> </v>
      </c>
      <c r="Y48" s="193" t="str">
        <f t="shared" si="3"/>
        <v xml:space="preserve"> </v>
      </c>
      <c r="Z48" s="193" t="str">
        <f t="shared" si="3"/>
        <v xml:space="preserve"> </v>
      </c>
      <c r="AA48" s="193" t="str">
        <f t="shared" si="3"/>
        <v xml:space="preserve"> </v>
      </c>
      <c r="AB48" s="193" t="str">
        <f t="shared" si="3"/>
        <v xml:space="preserve"> </v>
      </c>
      <c r="AC48" s="193" t="str">
        <f t="shared" si="3"/>
        <v xml:space="preserve"> </v>
      </c>
      <c r="AD48" s="193" t="str">
        <f t="shared" si="3"/>
        <v xml:space="preserve"> </v>
      </c>
      <c r="AE48" s="193" t="str">
        <f t="shared" si="3"/>
        <v xml:space="preserve"> </v>
      </c>
      <c r="AF48" s="193" t="str">
        <f t="shared" si="3"/>
        <v xml:space="preserve"> </v>
      </c>
      <c r="AG48" s="193" t="str">
        <f t="shared" si="3"/>
        <v xml:space="preserve"> </v>
      </c>
      <c r="AH48" s="193" t="str">
        <f t="shared" si="3"/>
        <v xml:space="preserve"> </v>
      </c>
      <c r="AI48" s="193" t="str">
        <f t="shared" si="3"/>
        <v xml:space="preserve"> </v>
      </c>
      <c r="AJ48" s="193" t="str">
        <f t="shared" si="3"/>
        <v xml:space="preserve"> </v>
      </c>
      <c r="AK48" s="193" t="str">
        <f t="shared" si="3"/>
        <v xml:space="preserve"> </v>
      </c>
      <c r="AL48" s="193" t="str">
        <f t="shared" si="3"/>
        <v xml:space="preserve"> </v>
      </c>
      <c r="AM48" s="193" t="str">
        <f t="shared" si="3"/>
        <v xml:space="preserve"> </v>
      </c>
      <c r="AN48" s="193" t="str">
        <f t="shared" si="3"/>
        <v xml:space="preserve"> </v>
      </c>
      <c r="AO48" s="193" t="str">
        <f t="shared" si="3"/>
        <v xml:space="preserve"> </v>
      </c>
      <c r="AP48" s="193" t="str">
        <f t="shared" si="3"/>
        <v xml:space="preserve"> </v>
      </c>
      <c r="AQ48" s="193" t="str">
        <f t="shared" si="3"/>
        <v xml:space="preserve"> </v>
      </c>
      <c r="AR48" s="193" t="str">
        <f t="shared" si="3"/>
        <v xml:space="preserve"> </v>
      </c>
      <c r="AS48" s="193" t="str">
        <f t="shared" si="3"/>
        <v xml:space="preserve"> </v>
      </c>
      <c r="AT48" s="196"/>
      <c r="AU48" s="5"/>
    </row>
    <row r="49" spans="1:47" ht="25.5" customHeight="1" x14ac:dyDescent="0.25">
      <c r="A49" s="406" t="s">
        <v>41</v>
      </c>
      <c r="B49" s="407"/>
      <c r="C49" s="407"/>
      <c r="D49" s="407"/>
      <c r="E49" s="408"/>
      <c r="F49" s="46">
        <f t="shared" ref="F49:AS49" si="4">IF(COUNTBLANK(F7:F46)=ROWS(F7:F46)," ",AVERAGE(F7:F46))</f>
        <v>5</v>
      </c>
      <c r="G49" s="46">
        <f t="shared" si="4"/>
        <v>5.6363636363636367</v>
      </c>
      <c r="H49" s="46">
        <f t="shared" si="4"/>
        <v>8.1818181818181817</v>
      </c>
      <c r="I49" s="46">
        <f t="shared" si="4"/>
        <v>3.8787878787878789</v>
      </c>
      <c r="J49" s="46">
        <f t="shared" si="4"/>
        <v>2.9393939393939394</v>
      </c>
      <c r="K49" s="46">
        <f t="shared" si="4"/>
        <v>9.4242424242424239</v>
      </c>
      <c r="L49" s="46" t="str">
        <f t="shared" si="4"/>
        <v xml:space="preserve"> </v>
      </c>
      <c r="M49" s="46" t="str">
        <f t="shared" si="4"/>
        <v xml:space="preserve"> </v>
      </c>
      <c r="N49" s="46" t="str">
        <f t="shared" si="4"/>
        <v xml:space="preserve"> </v>
      </c>
      <c r="O49" s="46" t="str">
        <f t="shared" si="4"/>
        <v xml:space="preserve"> </v>
      </c>
      <c r="P49" s="46" t="str">
        <f t="shared" si="4"/>
        <v xml:space="preserve"> </v>
      </c>
      <c r="Q49" s="46" t="str">
        <f t="shared" si="4"/>
        <v xml:space="preserve"> </v>
      </c>
      <c r="R49" s="46" t="str">
        <f t="shared" si="4"/>
        <v xml:space="preserve"> </v>
      </c>
      <c r="S49" s="46" t="str">
        <f t="shared" si="4"/>
        <v xml:space="preserve"> </v>
      </c>
      <c r="T49" s="46" t="str">
        <f t="shared" si="4"/>
        <v xml:space="preserve"> </v>
      </c>
      <c r="U49" s="46" t="str">
        <f t="shared" si="4"/>
        <v xml:space="preserve"> </v>
      </c>
      <c r="V49" s="46" t="str">
        <f t="shared" si="4"/>
        <v xml:space="preserve"> </v>
      </c>
      <c r="W49" s="46" t="str">
        <f t="shared" si="4"/>
        <v xml:space="preserve"> </v>
      </c>
      <c r="X49" s="46" t="str">
        <f t="shared" si="4"/>
        <v xml:space="preserve"> </v>
      </c>
      <c r="Y49" s="46" t="str">
        <f t="shared" si="4"/>
        <v xml:space="preserve"> </v>
      </c>
      <c r="Z49" s="46" t="str">
        <f t="shared" si="4"/>
        <v xml:space="preserve"> </v>
      </c>
      <c r="AA49" s="46" t="str">
        <f t="shared" si="4"/>
        <v xml:space="preserve"> </v>
      </c>
      <c r="AB49" s="46" t="str">
        <f t="shared" si="4"/>
        <v xml:space="preserve"> </v>
      </c>
      <c r="AC49" s="46" t="str">
        <f t="shared" si="4"/>
        <v xml:space="preserve"> </v>
      </c>
      <c r="AD49" s="46" t="str">
        <f t="shared" si="4"/>
        <v xml:space="preserve"> </v>
      </c>
      <c r="AE49" s="46" t="str">
        <f t="shared" si="4"/>
        <v xml:space="preserve"> </v>
      </c>
      <c r="AF49" s="46" t="str">
        <f t="shared" si="4"/>
        <v xml:space="preserve"> </v>
      </c>
      <c r="AG49" s="46" t="str">
        <f t="shared" si="4"/>
        <v xml:space="preserve"> </v>
      </c>
      <c r="AH49" s="46" t="str">
        <f t="shared" si="4"/>
        <v xml:space="preserve"> </v>
      </c>
      <c r="AI49" s="46" t="str">
        <f t="shared" si="4"/>
        <v xml:space="preserve"> </v>
      </c>
      <c r="AJ49" s="46" t="str">
        <f t="shared" si="4"/>
        <v xml:space="preserve"> </v>
      </c>
      <c r="AK49" s="46" t="str">
        <f t="shared" si="4"/>
        <v xml:space="preserve"> </v>
      </c>
      <c r="AL49" s="46" t="str">
        <f t="shared" si="4"/>
        <v xml:space="preserve"> </v>
      </c>
      <c r="AM49" s="46" t="str">
        <f t="shared" si="4"/>
        <v xml:space="preserve"> </v>
      </c>
      <c r="AN49" s="46" t="str">
        <f t="shared" si="4"/>
        <v xml:space="preserve"> </v>
      </c>
      <c r="AO49" s="46" t="str">
        <f t="shared" si="4"/>
        <v xml:space="preserve"> </v>
      </c>
      <c r="AP49" s="46" t="str">
        <f t="shared" si="4"/>
        <v xml:space="preserve"> </v>
      </c>
      <c r="AQ49" s="46" t="str">
        <f t="shared" si="4"/>
        <v xml:space="preserve"> </v>
      </c>
      <c r="AR49" s="46" t="str">
        <f t="shared" si="4"/>
        <v xml:space="preserve"> </v>
      </c>
      <c r="AS49" s="46" t="str">
        <f t="shared" si="4"/>
        <v xml:space="preserve"> </v>
      </c>
      <c r="AT49" s="7">
        <f>IF(COUNTIF(AT7:AT46," ")=ROWS(AT7:AT46)," ",AVERAGE(AT7:AT46))</f>
        <v>35.060606060606062</v>
      </c>
      <c r="AU49" s="7">
        <f>IF(COUNTIF(AU7:AU46," ")=ROWS(AU7:AU46)," ",AVERAGE(AU7:AU46))</f>
        <v>1.6666666666666667</v>
      </c>
    </row>
    <row r="50" spans="1:47" ht="21" customHeight="1" x14ac:dyDescent="0.25">
      <c r="A50" s="406" t="s">
        <v>28</v>
      </c>
      <c r="B50" s="407"/>
      <c r="C50" s="407"/>
      <c r="D50" s="407"/>
      <c r="E50" s="408"/>
      <c r="F50" s="47">
        <f t="shared" ref="F50:AS50" si="5">IF(COUNTBLANK(F7:F46)=ROWS(F7:F46)," ",IF(COUNTIF(F7:F46,F5)=0,"YOK",COUNTIF(F7:F46,F5)))</f>
        <v>5</v>
      </c>
      <c r="G50" s="47">
        <f t="shared" si="5"/>
        <v>5</v>
      </c>
      <c r="H50" s="47">
        <f t="shared" si="5"/>
        <v>8</v>
      </c>
      <c r="I50" s="47">
        <f t="shared" si="5"/>
        <v>2</v>
      </c>
      <c r="J50" s="47">
        <f t="shared" si="5"/>
        <v>1</v>
      </c>
      <c r="K50" s="47">
        <f t="shared" si="5"/>
        <v>9</v>
      </c>
      <c r="L50" s="47" t="str">
        <f t="shared" si="5"/>
        <v xml:space="preserve"> </v>
      </c>
      <c r="M50" s="47" t="str">
        <f t="shared" si="5"/>
        <v xml:space="preserve"> </v>
      </c>
      <c r="N50" s="47" t="str">
        <f t="shared" si="5"/>
        <v xml:space="preserve"> </v>
      </c>
      <c r="O50" s="47" t="str">
        <f t="shared" si="5"/>
        <v xml:space="preserve"> </v>
      </c>
      <c r="P50" s="47" t="str">
        <f t="shared" si="5"/>
        <v xml:space="preserve"> </v>
      </c>
      <c r="Q50" s="47" t="str">
        <f t="shared" si="5"/>
        <v xml:space="preserve"> </v>
      </c>
      <c r="R50" s="47" t="str">
        <f t="shared" si="5"/>
        <v xml:space="preserve"> </v>
      </c>
      <c r="S50" s="47" t="str">
        <f t="shared" si="5"/>
        <v xml:space="preserve"> </v>
      </c>
      <c r="T50" s="47" t="str">
        <f t="shared" si="5"/>
        <v xml:space="preserve"> </v>
      </c>
      <c r="U50" s="47" t="str">
        <f t="shared" si="5"/>
        <v xml:space="preserve"> </v>
      </c>
      <c r="V50" s="47" t="str">
        <f t="shared" si="5"/>
        <v xml:space="preserve"> </v>
      </c>
      <c r="W50" s="47" t="str">
        <f t="shared" si="5"/>
        <v xml:space="preserve"> </v>
      </c>
      <c r="X50" s="47" t="str">
        <f t="shared" si="5"/>
        <v xml:space="preserve"> </v>
      </c>
      <c r="Y50" s="47" t="str">
        <f t="shared" si="5"/>
        <v xml:space="preserve"> </v>
      </c>
      <c r="Z50" s="47" t="str">
        <f t="shared" si="5"/>
        <v xml:space="preserve"> </v>
      </c>
      <c r="AA50" s="47" t="str">
        <f t="shared" si="5"/>
        <v xml:space="preserve"> </v>
      </c>
      <c r="AB50" s="47" t="str">
        <f t="shared" si="5"/>
        <v xml:space="preserve"> </v>
      </c>
      <c r="AC50" s="47" t="str">
        <f t="shared" si="5"/>
        <v xml:space="preserve"> </v>
      </c>
      <c r="AD50" s="47" t="str">
        <f t="shared" si="5"/>
        <v xml:space="preserve"> </v>
      </c>
      <c r="AE50" s="47" t="str">
        <f t="shared" si="5"/>
        <v xml:space="preserve"> </v>
      </c>
      <c r="AF50" s="47" t="str">
        <f t="shared" si="5"/>
        <v xml:space="preserve"> </v>
      </c>
      <c r="AG50" s="47" t="str">
        <f t="shared" si="5"/>
        <v xml:space="preserve"> </v>
      </c>
      <c r="AH50" s="47" t="str">
        <f t="shared" si="5"/>
        <v xml:space="preserve"> </v>
      </c>
      <c r="AI50" s="47" t="str">
        <f t="shared" si="5"/>
        <v xml:space="preserve"> </v>
      </c>
      <c r="AJ50" s="47" t="str">
        <f t="shared" si="5"/>
        <v xml:space="preserve"> </v>
      </c>
      <c r="AK50" s="47" t="str">
        <f t="shared" si="5"/>
        <v xml:space="preserve"> </v>
      </c>
      <c r="AL50" s="47" t="str">
        <f t="shared" si="5"/>
        <v xml:space="preserve"> </v>
      </c>
      <c r="AM50" s="47" t="str">
        <f t="shared" si="5"/>
        <v xml:space="preserve"> </v>
      </c>
      <c r="AN50" s="47" t="str">
        <f t="shared" si="5"/>
        <v xml:space="preserve"> </v>
      </c>
      <c r="AO50" s="47" t="str">
        <f t="shared" si="5"/>
        <v xml:space="preserve"> </v>
      </c>
      <c r="AP50" s="47" t="str">
        <f t="shared" si="5"/>
        <v xml:space="preserve"> </v>
      </c>
      <c r="AQ50" s="47" t="str">
        <f t="shared" si="5"/>
        <v xml:space="preserve"> </v>
      </c>
      <c r="AR50" s="47" t="str">
        <f t="shared" si="5"/>
        <v xml:space="preserve"> </v>
      </c>
      <c r="AS50" s="47" t="str">
        <f t="shared" si="5"/>
        <v xml:space="preserve"> </v>
      </c>
      <c r="AT50" s="7"/>
      <c r="AU50" s="6"/>
    </row>
    <row r="51" spans="1:47" ht="29.25" customHeight="1" x14ac:dyDescent="0.25">
      <c r="A51" s="409" t="s">
        <v>30</v>
      </c>
      <c r="B51" s="410"/>
      <c r="C51" s="410"/>
      <c r="D51" s="410"/>
      <c r="E51" s="411"/>
      <c r="F51" s="48">
        <f t="shared" ref="F51:AS51" si="6">IF(COUNTBLANK(F7:F46)=ROWS(F7:F46)," ",IF(F50="YOK",0,100*F50/COUNTA(F7:F46)))</f>
        <v>15.151515151515152</v>
      </c>
      <c r="G51" s="48">
        <f t="shared" si="6"/>
        <v>15.151515151515152</v>
      </c>
      <c r="H51" s="48">
        <f t="shared" si="6"/>
        <v>24.242424242424242</v>
      </c>
      <c r="I51" s="48">
        <f t="shared" si="6"/>
        <v>6.0606060606060606</v>
      </c>
      <c r="J51" s="48">
        <f t="shared" si="6"/>
        <v>3.0303030303030303</v>
      </c>
      <c r="K51" s="48">
        <f t="shared" si="6"/>
        <v>27.272727272727273</v>
      </c>
      <c r="L51" s="48" t="str">
        <f t="shared" si="6"/>
        <v xml:space="preserve"> </v>
      </c>
      <c r="M51" s="48" t="str">
        <f t="shared" si="6"/>
        <v xml:space="preserve"> </v>
      </c>
      <c r="N51" s="48" t="str">
        <f t="shared" si="6"/>
        <v xml:space="preserve"> </v>
      </c>
      <c r="O51" s="48" t="str">
        <f t="shared" si="6"/>
        <v xml:space="preserve"> </v>
      </c>
      <c r="P51" s="48" t="str">
        <f t="shared" si="6"/>
        <v xml:space="preserve"> </v>
      </c>
      <c r="Q51" s="48" t="str">
        <f t="shared" si="6"/>
        <v xml:space="preserve"> </v>
      </c>
      <c r="R51" s="48" t="str">
        <f t="shared" si="6"/>
        <v xml:space="preserve"> </v>
      </c>
      <c r="S51" s="48" t="str">
        <f t="shared" si="6"/>
        <v xml:space="preserve"> </v>
      </c>
      <c r="T51" s="48" t="str">
        <f t="shared" si="6"/>
        <v xml:space="preserve"> </v>
      </c>
      <c r="U51" s="48" t="str">
        <f t="shared" si="6"/>
        <v xml:space="preserve"> </v>
      </c>
      <c r="V51" s="48" t="str">
        <f t="shared" si="6"/>
        <v xml:space="preserve"> </v>
      </c>
      <c r="W51" s="48" t="str">
        <f t="shared" si="6"/>
        <v xml:space="preserve"> </v>
      </c>
      <c r="X51" s="48" t="str">
        <f t="shared" si="6"/>
        <v xml:space="preserve"> </v>
      </c>
      <c r="Y51" s="48" t="str">
        <f t="shared" si="6"/>
        <v xml:space="preserve"> </v>
      </c>
      <c r="Z51" s="48" t="str">
        <f t="shared" si="6"/>
        <v xml:space="preserve"> </v>
      </c>
      <c r="AA51" s="48" t="str">
        <f t="shared" si="6"/>
        <v xml:space="preserve"> </v>
      </c>
      <c r="AB51" s="48" t="str">
        <f t="shared" si="6"/>
        <v xml:space="preserve"> </v>
      </c>
      <c r="AC51" s="48" t="str">
        <f t="shared" si="6"/>
        <v xml:space="preserve"> </v>
      </c>
      <c r="AD51" s="48" t="str">
        <f t="shared" si="6"/>
        <v xml:space="preserve"> </v>
      </c>
      <c r="AE51" s="48" t="str">
        <f t="shared" si="6"/>
        <v xml:space="preserve"> </v>
      </c>
      <c r="AF51" s="48" t="str">
        <f t="shared" si="6"/>
        <v xml:space="preserve"> </v>
      </c>
      <c r="AG51" s="48" t="str">
        <f t="shared" si="6"/>
        <v xml:space="preserve"> </v>
      </c>
      <c r="AH51" s="48" t="str">
        <f t="shared" si="6"/>
        <v xml:space="preserve"> </v>
      </c>
      <c r="AI51" s="48" t="str">
        <f t="shared" si="6"/>
        <v xml:space="preserve"> </v>
      </c>
      <c r="AJ51" s="48" t="str">
        <f t="shared" si="6"/>
        <v xml:space="preserve"> </v>
      </c>
      <c r="AK51" s="48" t="str">
        <f t="shared" si="6"/>
        <v xml:space="preserve"> </v>
      </c>
      <c r="AL51" s="48" t="str">
        <f t="shared" si="6"/>
        <v xml:space="preserve"> </v>
      </c>
      <c r="AM51" s="48" t="str">
        <f t="shared" si="6"/>
        <v xml:space="preserve"> </v>
      </c>
      <c r="AN51" s="48" t="str">
        <f t="shared" si="6"/>
        <v xml:space="preserve"> </v>
      </c>
      <c r="AO51" s="48" t="str">
        <f t="shared" si="6"/>
        <v xml:space="preserve"> </v>
      </c>
      <c r="AP51" s="48" t="str">
        <f t="shared" si="6"/>
        <v xml:space="preserve"> </v>
      </c>
      <c r="AQ51" s="48" t="str">
        <f t="shared" si="6"/>
        <v xml:space="preserve"> </v>
      </c>
      <c r="AR51" s="48" t="str">
        <f t="shared" si="6"/>
        <v xml:space="preserve"> </v>
      </c>
      <c r="AS51" s="48" t="str">
        <f t="shared" si="6"/>
        <v xml:space="preserve"> </v>
      </c>
      <c r="AT51" s="352"/>
      <c r="AU51" s="353"/>
    </row>
    <row r="52" spans="1:47" ht="10.5" customHeight="1" x14ac:dyDescent="0.25">
      <c r="A52" s="412"/>
      <c r="B52" s="413"/>
      <c r="C52" s="413"/>
      <c r="D52" s="413"/>
      <c r="E52" s="414"/>
      <c r="F52" s="49" t="str">
        <f>IF(F51&lt;&gt;" ","%"," ")</f>
        <v>%</v>
      </c>
      <c r="G52" s="49" t="str">
        <f t="shared" ref="G52:AS52" si="7">IF(G51&lt;&gt;" ","%"," ")</f>
        <v>%</v>
      </c>
      <c r="H52" s="49" t="str">
        <f t="shared" si="7"/>
        <v>%</v>
      </c>
      <c r="I52" s="49" t="str">
        <f t="shared" si="7"/>
        <v>%</v>
      </c>
      <c r="J52" s="49" t="str">
        <f t="shared" si="7"/>
        <v>%</v>
      </c>
      <c r="K52" s="49" t="str">
        <f t="shared" si="7"/>
        <v>%</v>
      </c>
      <c r="L52" s="49" t="str">
        <f t="shared" si="7"/>
        <v xml:space="preserve"> </v>
      </c>
      <c r="M52" s="49" t="str">
        <f t="shared" si="7"/>
        <v xml:space="preserve"> </v>
      </c>
      <c r="N52" s="49" t="str">
        <f t="shared" si="7"/>
        <v xml:space="preserve"> </v>
      </c>
      <c r="O52" s="49" t="str">
        <f t="shared" si="7"/>
        <v xml:space="preserve"> </v>
      </c>
      <c r="P52" s="49" t="str">
        <f t="shared" si="7"/>
        <v xml:space="preserve"> </v>
      </c>
      <c r="Q52" s="49" t="str">
        <f t="shared" si="7"/>
        <v xml:space="preserve"> </v>
      </c>
      <c r="R52" s="49" t="str">
        <f t="shared" si="7"/>
        <v xml:space="preserve"> </v>
      </c>
      <c r="S52" s="49" t="str">
        <f t="shared" si="7"/>
        <v xml:space="preserve"> </v>
      </c>
      <c r="T52" s="49" t="str">
        <f t="shared" si="7"/>
        <v xml:space="preserve"> </v>
      </c>
      <c r="U52" s="49" t="str">
        <f t="shared" si="7"/>
        <v xml:space="preserve"> </v>
      </c>
      <c r="V52" s="49" t="str">
        <f t="shared" si="7"/>
        <v xml:space="preserve"> </v>
      </c>
      <c r="W52" s="49" t="str">
        <f t="shared" si="7"/>
        <v xml:space="preserve"> </v>
      </c>
      <c r="X52" s="49" t="str">
        <f t="shared" si="7"/>
        <v xml:space="preserve"> </v>
      </c>
      <c r="Y52" s="49" t="str">
        <f t="shared" si="7"/>
        <v xml:space="preserve"> </v>
      </c>
      <c r="Z52" s="49" t="str">
        <f t="shared" si="7"/>
        <v xml:space="preserve"> </v>
      </c>
      <c r="AA52" s="49" t="str">
        <f t="shared" si="7"/>
        <v xml:space="preserve"> </v>
      </c>
      <c r="AB52" s="49" t="str">
        <f t="shared" si="7"/>
        <v xml:space="preserve"> </v>
      </c>
      <c r="AC52" s="49" t="str">
        <f t="shared" si="7"/>
        <v xml:space="preserve"> </v>
      </c>
      <c r="AD52" s="49" t="str">
        <f t="shared" si="7"/>
        <v xml:space="preserve"> </v>
      </c>
      <c r="AE52" s="49" t="str">
        <f t="shared" si="7"/>
        <v xml:space="preserve"> </v>
      </c>
      <c r="AF52" s="49" t="str">
        <f t="shared" si="7"/>
        <v xml:space="preserve"> </v>
      </c>
      <c r="AG52" s="49" t="str">
        <f t="shared" si="7"/>
        <v xml:space="preserve"> </v>
      </c>
      <c r="AH52" s="49" t="str">
        <f t="shared" si="7"/>
        <v xml:space="preserve"> </v>
      </c>
      <c r="AI52" s="49" t="str">
        <f t="shared" si="7"/>
        <v xml:space="preserve"> </v>
      </c>
      <c r="AJ52" s="49" t="str">
        <f t="shared" si="7"/>
        <v xml:space="preserve"> </v>
      </c>
      <c r="AK52" s="49" t="str">
        <f t="shared" si="7"/>
        <v xml:space="preserve"> </v>
      </c>
      <c r="AL52" s="49" t="str">
        <f t="shared" si="7"/>
        <v xml:space="preserve"> </v>
      </c>
      <c r="AM52" s="49" t="str">
        <f t="shared" si="7"/>
        <v xml:space="preserve"> </v>
      </c>
      <c r="AN52" s="49" t="str">
        <f t="shared" si="7"/>
        <v xml:space="preserve"> </v>
      </c>
      <c r="AO52" s="49" t="str">
        <f t="shared" si="7"/>
        <v xml:space="preserve"> </v>
      </c>
      <c r="AP52" s="49" t="str">
        <f t="shared" si="7"/>
        <v xml:space="preserve"> </v>
      </c>
      <c r="AQ52" s="49" t="str">
        <f t="shared" si="7"/>
        <v xml:space="preserve"> </v>
      </c>
      <c r="AR52" s="49" t="str">
        <f t="shared" si="7"/>
        <v xml:space="preserve"> </v>
      </c>
      <c r="AS52" s="49" t="str">
        <f t="shared" si="7"/>
        <v xml:space="preserve"> </v>
      </c>
      <c r="AT52" s="352"/>
      <c r="AU52" s="353"/>
    </row>
    <row r="53" spans="1:47" ht="21.75" customHeight="1" x14ac:dyDescent="0.25">
      <c r="A53" s="406" t="s">
        <v>29</v>
      </c>
      <c r="B53" s="407"/>
      <c r="C53" s="407"/>
      <c r="D53" s="407"/>
      <c r="E53" s="408"/>
      <c r="F53" s="47">
        <f t="shared" ref="F53:AS53" si="8">IF(COUNTBLANK(F7:F46)=ROWS(F7:F46)," ",IF(COUNTIF(F7:F46,0)=0,"YOK",COUNTIF(F7:F46,0)))</f>
        <v>16</v>
      </c>
      <c r="G53" s="47">
        <f t="shared" si="8"/>
        <v>13</v>
      </c>
      <c r="H53" s="47">
        <f t="shared" si="8"/>
        <v>13</v>
      </c>
      <c r="I53" s="47">
        <f t="shared" si="8"/>
        <v>18</v>
      </c>
      <c r="J53" s="47">
        <f t="shared" si="8"/>
        <v>24</v>
      </c>
      <c r="K53" s="47">
        <f t="shared" si="8"/>
        <v>13</v>
      </c>
      <c r="L53" s="47" t="str">
        <f t="shared" si="8"/>
        <v xml:space="preserve"> </v>
      </c>
      <c r="M53" s="47" t="str">
        <f t="shared" si="8"/>
        <v xml:space="preserve"> </v>
      </c>
      <c r="N53" s="47" t="str">
        <f t="shared" si="8"/>
        <v xml:space="preserve"> </v>
      </c>
      <c r="O53" s="47" t="str">
        <f t="shared" si="8"/>
        <v xml:space="preserve"> </v>
      </c>
      <c r="P53" s="47" t="str">
        <f t="shared" si="8"/>
        <v xml:space="preserve"> </v>
      </c>
      <c r="Q53" s="47" t="str">
        <f t="shared" si="8"/>
        <v xml:space="preserve"> </v>
      </c>
      <c r="R53" s="47" t="str">
        <f t="shared" si="8"/>
        <v xml:space="preserve"> </v>
      </c>
      <c r="S53" s="47" t="str">
        <f t="shared" si="8"/>
        <v xml:space="preserve"> </v>
      </c>
      <c r="T53" s="47" t="str">
        <f t="shared" si="8"/>
        <v xml:space="preserve"> </v>
      </c>
      <c r="U53" s="47" t="str">
        <f t="shared" si="8"/>
        <v xml:space="preserve"> </v>
      </c>
      <c r="V53" s="47" t="str">
        <f t="shared" si="8"/>
        <v xml:space="preserve"> </v>
      </c>
      <c r="W53" s="47" t="str">
        <f t="shared" si="8"/>
        <v xml:space="preserve"> </v>
      </c>
      <c r="X53" s="47" t="str">
        <f t="shared" si="8"/>
        <v xml:space="preserve"> </v>
      </c>
      <c r="Y53" s="47" t="str">
        <f t="shared" si="8"/>
        <v xml:space="preserve"> </v>
      </c>
      <c r="Z53" s="47" t="str">
        <f t="shared" si="8"/>
        <v xml:space="preserve"> </v>
      </c>
      <c r="AA53" s="47" t="str">
        <f t="shared" si="8"/>
        <v xml:space="preserve"> </v>
      </c>
      <c r="AB53" s="47" t="str">
        <f t="shared" si="8"/>
        <v xml:space="preserve"> </v>
      </c>
      <c r="AC53" s="47" t="str">
        <f t="shared" si="8"/>
        <v xml:space="preserve"> </v>
      </c>
      <c r="AD53" s="47" t="str">
        <f t="shared" si="8"/>
        <v xml:space="preserve"> </v>
      </c>
      <c r="AE53" s="47" t="str">
        <f t="shared" si="8"/>
        <v xml:space="preserve"> </v>
      </c>
      <c r="AF53" s="47" t="str">
        <f t="shared" si="8"/>
        <v xml:space="preserve"> </v>
      </c>
      <c r="AG53" s="47" t="str">
        <f t="shared" si="8"/>
        <v xml:space="preserve"> </v>
      </c>
      <c r="AH53" s="47" t="str">
        <f t="shared" si="8"/>
        <v xml:space="preserve"> </v>
      </c>
      <c r="AI53" s="47" t="str">
        <f t="shared" si="8"/>
        <v xml:space="preserve"> </v>
      </c>
      <c r="AJ53" s="47" t="str">
        <f t="shared" si="8"/>
        <v xml:space="preserve"> </v>
      </c>
      <c r="AK53" s="47" t="str">
        <f t="shared" si="8"/>
        <v xml:space="preserve"> </v>
      </c>
      <c r="AL53" s="47" t="str">
        <f t="shared" si="8"/>
        <v xml:space="preserve"> </v>
      </c>
      <c r="AM53" s="47" t="str">
        <f t="shared" si="8"/>
        <v xml:space="preserve"> </v>
      </c>
      <c r="AN53" s="47" t="str">
        <f t="shared" si="8"/>
        <v xml:space="preserve"> </v>
      </c>
      <c r="AO53" s="47" t="str">
        <f t="shared" si="8"/>
        <v xml:space="preserve"> </v>
      </c>
      <c r="AP53" s="47" t="str">
        <f t="shared" si="8"/>
        <v xml:space="preserve"> </v>
      </c>
      <c r="AQ53" s="47" t="str">
        <f t="shared" si="8"/>
        <v xml:space="preserve"> </v>
      </c>
      <c r="AR53" s="47" t="str">
        <f t="shared" si="8"/>
        <v xml:space="preserve"> </v>
      </c>
      <c r="AS53" s="47" t="str">
        <f t="shared" si="8"/>
        <v xml:space="preserve"> </v>
      </c>
      <c r="AT53" s="7"/>
      <c r="AU53" s="6"/>
    </row>
    <row r="54" spans="1:47" ht="30.75" customHeight="1" x14ac:dyDescent="0.25">
      <c r="A54" s="409" t="s">
        <v>31</v>
      </c>
      <c r="B54" s="410"/>
      <c r="C54" s="410"/>
      <c r="D54" s="410"/>
      <c r="E54" s="411"/>
      <c r="F54" s="48">
        <f t="shared" ref="F54:AS54" si="9">IF(COUNTBLANK(F7:F46)=ROWS(F7:F46)," ",IF(F53="YOK",0,100*F53/COUNTA(F7:F46)))</f>
        <v>48.484848484848484</v>
      </c>
      <c r="G54" s="48">
        <f t="shared" si="9"/>
        <v>39.393939393939391</v>
      </c>
      <c r="H54" s="48">
        <f t="shared" si="9"/>
        <v>39.393939393939391</v>
      </c>
      <c r="I54" s="48">
        <f t="shared" si="9"/>
        <v>54.545454545454547</v>
      </c>
      <c r="J54" s="48">
        <f t="shared" si="9"/>
        <v>72.727272727272734</v>
      </c>
      <c r="K54" s="48">
        <f t="shared" si="9"/>
        <v>39.393939393939391</v>
      </c>
      <c r="L54" s="48" t="str">
        <f t="shared" si="9"/>
        <v xml:space="preserve"> </v>
      </c>
      <c r="M54" s="48" t="str">
        <f t="shared" si="9"/>
        <v xml:space="preserve"> </v>
      </c>
      <c r="N54" s="48" t="str">
        <f t="shared" si="9"/>
        <v xml:space="preserve"> </v>
      </c>
      <c r="O54" s="48" t="str">
        <f t="shared" si="9"/>
        <v xml:space="preserve"> </v>
      </c>
      <c r="P54" s="48" t="str">
        <f t="shared" si="9"/>
        <v xml:space="preserve"> </v>
      </c>
      <c r="Q54" s="48" t="str">
        <f t="shared" si="9"/>
        <v xml:space="preserve"> </v>
      </c>
      <c r="R54" s="48" t="str">
        <f t="shared" si="9"/>
        <v xml:space="preserve"> </v>
      </c>
      <c r="S54" s="48" t="str">
        <f t="shared" si="9"/>
        <v xml:space="preserve"> </v>
      </c>
      <c r="T54" s="48" t="str">
        <f t="shared" si="9"/>
        <v xml:space="preserve"> </v>
      </c>
      <c r="U54" s="48" t="str">
        <f t="shared" si="9"/>
        <v xml:space="preserve"> </v>
      </c>
      <c r="V54" s="48" t="str">
        <f t="shared" si="9"/>
        <v xml:space="preserve"> </v>
      </c>
      <c r="W54" s="48" t="str">
        <f t="shared" si="9"/>
        <v xml:space="preserve"> </v>
      </c>
      <c r="X54" s="48" t="str">
        <f t="shared" si="9"/>
        <v xml:space="preserve"> </v>
      </c>
      <c r="Y54" s="48" t="str">
        <f t="shared" si="9"/>
        <v xml:space="preserve"> </v>
      </c>
      <c r="Z54" s="48" t="str">
        <f t="shared" si="9"/>
        <v xml:space="preserve"> </v>
      </c>
      <c r="AA54" s="48" t="str">
        <f t="shared" si="9"/>
        <v xml:space="preserve"> </v>
      </c>
      <c r="AB54" s="48" t="str">
        <f t="shared" si="9"/>
        <v xml:space="preserve"> </v>
      </c>
      <c r="AC54" s="48" t="str">
        <f t="shared" si="9"/>
        <v xml:space="preserve"> </v>
      </c>
      <c r="AD54" s="48" t="str">
        <f t="shared" si="9"/>
        <v xml:space="preserve"> </v>
      </c>
      <c r="AE54" s="48" t="str">
        <f t="shared" si="9"/>
        <v xml:space="preserve"> </v>
      </c>
      <c r="AF54" s="48" t="str">
        <f t="shared" si="9"/>
        <v xml:space="preserve"> </v>
      </c>
      <c r="AG54" s="48" t="str">
        <f t="shared" si="9"/>
        <v xml:space="preserve"> </v>
      </c>
      <c r="AH54" s="48" t="str">
        <f t="shared" si="9"/>
        <v xml:space="preserve"> </v>
      </c>
      <c r="AI54" s="48" t="str">
        <f t="shared" si="9"/>
        <v xml:space="preserve"> </v>
      </c>
      <c r="AJ54" s="48" t="str">
        <f t="shared" si="9"/>
        <v xml:space="preserve"> </v>
      </c>
      <c r="AK54" s="48" t="str">
        <f t="shared" si="9"/>
        <v xml:space="preserve"> </v>
      </c>
      <c r="AL54" s="48" t="str">
        <f t="shared" si="9"/>
        <v xml:space="preserve"> </v>
      </c>
      <c r="AM54" s="48" t="str">
        <f t="shared" si="9"/>
        <v xml:space="preserve"> </v>
      </c>
      <c r="AN54" s="48" t="str">
        <f t="shared" si="9"/>
        <v xml:space="preserve"> </v>
      </c>
      <c r="AO54" s="48" t="str">
        <f t="shared" si="9"/>
        <v xml:space="preserve"> </v>
      </c>
      <c r="AP54" s="48" t="str">
        <f t="shared" si="9"/>
        <v xml:space="preserve"> </v>
      </c>
      <c r="AQ54" s="48" t="str">
        <f t="shared" si="9"/>
        <v xml:space="preserve"> </v>
      </c>
      <c r="AR54" s="48" t="str">
        <f t="shared" si="9"/>
        <v xml:space="preserve"> </v>
      </c>
      <c r="AS54" s="48" t="str">
        <f t="shared" si="9"/>
        <v xml:space="preserve"> </v>
      </c>
      <c r="AT54" s="352"/>
      <c r="AU54" s="353"/>
    </row>
    <row r="55" spans="1:47" ht="10.5" customHeight="1" x14ac:dyDescent="0.25">
      <c r="A55" s="412"/>
      <c r="B55" s="413"/>
      <c r="C55" s="413"/>
      <c r="D55" s="413"/>
      <c r="E55" s="414"/>
      <c r="F55" s="50" t="str">
        <f>IF(F54&lt;&gt;" ","%"," ")</f>
        <v>%</v>
      </c>
      <c r="G55" s="50" t="str">
        <f t="shared" ref="G55:AS55" si="10">IF(G54&lt;&gt;" ","%"," ")</f>
        <v>%</v>
      </c>
      <c r="H55" s="50" t="str">
        <f t="shared" si="10"/>
        <v>%</v>
      </c>
      <c r="I55" s="50" t="str">
        <f t="shared" si="10"/>
        <v>%</v>
      </c>
      <c r="J55" s="50" t="str">
        <f t="shared" si="10"/>
        <v>%</v>
      </c>
      <c r="K55" s="50" t="str">
        <f t="shared" si="10"/>
        <v>%</v>
      </c>
      <c r="L55" s="50" t="str">
        <f t="shared" si="10"/>
        <v xml:space="preserve"> </v>
      </c>
      <c r="M55" s="50" t="str">
        <f t="shared" si="10"/>
        <v xml:space="preserve"> </v>
      </c>
      <c r="N55" s="50" t="str">
        <f t="shared" si="10"/>
        <v xml:space="preserve"> </v>
      </c>
      <c r="O55" s="50" t="str">
        <f t="shared" si="10"/>
        <v xml:space="preserve"> </v>
      </c>
      <c r="P55" s="50" t="str">
        <f t="shared" si="10"/>
        <v xml:space="preserve"> </v>
      </c>
      <c r="Q55" s="50" t="str">
        <f t="shared" si="10"/>
        <v xml:space="preserve"> </v>
      </c>
      <c r="R55" s="50" t="str">
        <f t="shared" si="10"/>
        <v xml:space="preserve"> </v>
      </c>
      <c r="S55" s="50" t="str">
        <f t="shared" si="10"/>
        <v xml:space="preserve"> </v>
      </c>
      <c r="T55" s="50" t="str">
        <f t="shared" si="10"/>
        <v xml:space="preserve"> </v>
      </c>
      <c r="U55" s="50" t="str">
        <f t="shared" si="10"/>
        <v xml:space="preserve"> </v>
      </c>
      <c r="V55" s="50" t="str">
        <f t="shared" si="10"/>
        <v xml:space="preserve"> </v>
      </c>
      <c r="W55" s="50" t="str">
        <f t="shared" si="10"/>
        <v xml:space="preserve"> </v>
      </c>
      <c r="X55" s="50" t="str">
        <f t="shared" si="10"/>
        <v xml:space="preserve"> </v>
      </c>
      <c r="Y55" s="50" t="str">
        <f t="shared" si="10"/>
        <v xml:space="preserve"> </v>
      </c>
      <c r="Z55" s="50" t="str">
        <f t="shared" si="10"/>
        <v xml:space="preserve"> </v>
      </c>
      <c r="AA55" s="50" t="str">
        <f t="shared" si="10"/>
        <v xml:space="preserve"> </v>
      </c>
      <c r="AB55" s="50" t="str">
        <f t="shared" si="10"/>
        <v xml:space="preserve"> </v>
      </c>
      <c r="AC55" s="50" t="str">
        <f t="shared" si="10"/>
        <v xml:space="preserve"> </v>
      </c>
      <c r="AD55" s="50" t="str">
        <f t="shared" si="10"/>
        <v xml:space="preserve"> </v>
      </c>
      <c r="AE55" s="50" t="str">
        <f t="shared" si="10"/>
        <v xml:space="preserve"> </v>
      </c>
      <c r="AF55" s="50" t="str">
        <f t="shared" si="10"/>
        <v xml:space="preserve"> </v>
      </c>
      <c r="AG55" s="50" t="str">
        <f t="shared" si="10"/>
        <v xml:space="preserve"> </v>
      </c>
      <c r="AH55" s="50" t="str">
        <f t="shared" si="10"/>
        <v xml:space="preserve"> </v>
      </c>
      <c r="AI55" s="50" t="str">
        <f t="shared" si="10"/>
        <v xml:space="preserve"> </v>
      </c>
      <c r="AJ55" s="50" t="str">
        <f t="shared" si="10"/>
        <v xml:space="preserve"> </v>
      </c>
      <c r="AK55" s="50" t="str">
        <f t="shared" si="10"/>
        <v xml:space="preserve"> </v>
      </c>
      <c r="AL55" s="50" t="str">
        <f t="shared" si="10"/>
        <v xml:space="preserve"> </v>
      </c>
      <c r="AM55" s="50" t="str">
        <f t="shared" si="10"/>
        <v xml:space="preserve"> </v>
      </c>
      <c r="AN55" s="50" t="str">
        <f t="shared" si="10"/>
        <v xml:space="preserve"> </v>
      </c>
      <c r="AO55" s="50" t="str">
        <f t="shared" si="10"/>
        <v xml:space="preserve"> </v>
      </c>
      <c r="AP55" s="50" t="str">
        <f t="shared" si="10"/>
        <v xml:space="preserve"> </v>
      </c>
      <c r="AQ55" s="50" t="str">
        <f t="shared" si="10"/>
        <v xml:space="preserve"> </v>
      </c>
      <c r="AR55" s="50" t="str">
        <f t="shared" si="10"/>
        <v xml:space="preserve"> </v>
      </c>
      <c r="AS55" s="50" t="str">
        <f t="shared" si="10"/>
        <v xml:space="preserve"> </v>
      </c>
      <c r="AT55" s="352"/>
      <c r="AU55" s="353"/>
    </row>
    <row r="56" spans="1:47" ht="30" customHeight="1" x14ac:dyDescent="0.25">
      <c r="A56" s="369" t="s">
        <v>130</v>
      </c>
      <c r="B56" s="370"/>
      <c r="C56" s="370"/>
      <c r="D56" s="370"/>
      <c r="E56" s="371"/>
      <c r="F56" s="189">
        <f>IF(F5=" "," ",IF(COUNTBLANK(F7:F46)=ROWS(F7:F46)," ",F49*100/F5))</f>
        <v>33.333333333333336</v>
      </c>
      <c r="G56" s="189">
        <f t="shared" ref="G56:AS56" si="11">IF(G5=" "," ",IF(COUNTBLANK(G7:G46)=ROWS(G7:G46)," ",G49*100/G5))</f>
        <v>37.575757575757578</v>
      </c>
      <c r="H56" s="189">
        <f t="shared" si="11"/>
        <v>40.909090909090907</v>
      </c>
      <c r="I56" s="189">
        <f t="shared" si="11"/>
        <v>19.393939393939394</v>
      </c>
      <c r="J56" s="189">
        <f t="shared" si="11"/>
        <v>14.696969696969697</v>
      </c>
      <c r="K56" s="189">
        <f t="shared" si="11"/>
        <v>47.121212121212118</v>
      </c>
      <c r="L56" s="189" t="str">
        <f t="shared" si="11"/>
        <v xml:space="preserve"> </v>
      </c>
      <c r="M56" s="189" t="str">
        <f t="shared" si="11"/>
        <v xml:space="preserve"> </v>
      </c>
      <c r="N56" s="189" t="str">
        <f t="shared" si="11"/>
        <v xml:space="preserve"> </v>
      </c>
      <c r="O56" s="189" t="str">
        <f t="shared" si="11"/>
        <v xml:space="preserve"> </v>
      </c>
      <c r="P56" s="189" t="str">
        <f t="shared" si="11"/>
        <v xml:space="preserve"> </v>
      </c>
      <c r="Q56" s="189" t="str">
        <f t="shared" si="11"/>
        <v xml:space="preserve"> </v>
      </c>
      <c r="R56" s="189" t="str">
        <f t="shared" si="11"/>
        <v xml:space="preserve"> </v>
      </c>
      <c r="S56" s="189" t="str">
        <f t="shared" si="11"/>
        <v xml:space="preserve"> </v>
      </c>
      <c r="T56" s="189" t="str">
        <f t="shared" si="11"/>
        <v xml:space="preserve"> </v>
      </c>
      <c r="U56" s="189" t="str">
        <f t="shared" si="11"/>
        <v xml:space="preserve"> </v>
      </c>
      <c r="V56" s="189" t="str">
        <f t="shared" si="11"/>
        <v xml:space="preserve"> </v>
      </c>
      <c r="W56" s="189" t="str">
        <f t="shared" si="11"/>
        <v xml:space="preserve"> </v>
      </c>
      <c r="X56" s="189" t="str">
        <f t="shared" si="11"/>
        <v xml:space="preserve"> </v>
      </c>
      <c r="Y56" s="189" t="str">
        <f t="shared" si="11"/>
        <v xml:space="preserve"> </v>
      </c>
      <c r="Z56" s="189" t="str">
        <f t="shared" si="11"/>
        <v xml:space="preserve"> </v>
      </c>
      <c r="AA56" s="189" t="str">
        <f t="shared" si="11"/>
        <v xml:space="preserve"> </v>
      </c>
      <c r="AB56" s="189" t="str">
        <f t="shared" si="11"/>
        <v xml:space="preserve"> </v>
      </c>
      <c r="AC56" s="189" t="str">
        <f t="shared" si="11"/>
        <v xml:space="preserve"> </v>
      </c>
      <c r="AD56" s="189" t="str">
        <f t="shared" si="11"/>
        <v xml:space="preserve"> </v>
      </c>
      <c r="AE56" s="189" t="str">
        <f t="shared" si="11"/>
        <v xml:space="preserve"> </v>
      </c>
      <c r="AF56" s="189" t="str">
        <f t="shared" si="11"/>
        <v xml:space="preserve"> </v>
      </c>
      <c r="AG56" s="189" t="str">
        <f t="shared" si="11"/>
        <v xml:space="preserve"> </v>
      </c>
      <c r="AH56" s="189" t="str">
        <f t="shared" si="11"/>
        <v xml:space="preserve"> </v>
      </c>
      <c r="AI56" s="189" t="str">
        <f t="shared" si="11"/>
        <v xml:space="preserve"> </v>
      </c>
      <c r="AJ56" s="189" t="str">
        <f t="shared" si="11"/>
        <v xml:space="preserve"> </v>
      </c>
      <c r="AK56" s="189" t="str">
        <f t="shared" si="11"/>
        <v xml:space="preserve"> </v>
      </c>
      <c r="AL56" s="189" t="str">
        <f t="shared" si="11"/>
        <v xml:space="preserve"> </v>
      </c>
      <c r="AM56" s="189" t="str">
        <f t="shared" si="11"/>
        <v xml:space="preserve"> </v>
      </c>
      <c r="AN56" s="189" t="str">
        <f t="shared" si="11"/>
        <v xml:space="preserve"> </v>
      </c>
      <c r="AO56" s="189" t="str">
        <f t="shared" si="11"/>
        <v xml:space="preserve"> </v>
      </c>
      <c r="AP56" s="189" t="str">
        <f t="shared" si="11"/>
        <v xml:space="preserve"> </v>
      </c>
      <c r="AQ56" s="189" t="str">
        <f t="shared" si="11"/>
        <v xml:space="preserve"> </v>
      </c>
      <c r="AR56" s="189" t="str">
        <f t="shared" si="11"/>
        <v xml:space="preserve"> </v>
      </c>
      <c r="AS56" s="189" t="str">
        <f t="shared" si="11"/>
        <v xml:space="preserve"> </v>
      </c>
      <c r="AT56" s="334"/>
      <c r="AU56" s="415"/>
    </row>
    <row r="57" spans="1:47" ht="9.75" customHeight="1" x14ac:dyDescent="0.25">
      <c r="A57" s="372"/>
      <c r="B57" s="373"/>
      <c r="C57" s="373"/>
      <c r="D57" s="373"/>
      <c r="E57" s="374"/>
      <c r="F57" s="191" t="str">
        <f>IF(F56&lt;&gt;" ","%"," ")</f>
        <v>%</v>
      </c>
      <c r="G57" s="191" t="str">
        <f t="shared" ref="G57:AS57" si="12">IF(G56&lt;&gt;" ","%"," ")</f>
        <v>%</v>
      </c>
      <c r="H57" s="191" t="str">
        <f t="shared" si="12"/>
        <v>%</v>
      </c>
      <c r="I57" s="191" t="str">
        <f t="shared" si="12"/>
        <v>%</v>
      </c>
      <c r="J57" s="191" t="str">
        <f t="shared" si="12"/>
        <v>%</v>
      </c>
      <c r="K57" s="191" t="str">
        <f t="shared" si="12"/>
        <v>%</v>
      </c>
      <c r="L57" s="191" t="str">
        <f t="shared" si="12"/>
        <v xml:space="preserve"> </v>
      </c>
      <c r="M57" s="191" t="str">
        <f t="shared" si="12"/>
        <v xml:space="preserve"> </v>
      </c>
      <c r="N57" s="191" t="str">
        <f t="shared" si="12"/>
        <v xml:space="preserve"> </v>
      </c>
      <c r="O57" s="191" t="str">
        <f t="shared" si="12"/>
        <v xml:space="preserve"> </v>
      </c>
      <c r="P57" s="191" t="str">
        <f t="shared" si="12"/>
        <v xml:space="preserve"> </v>
      </c>
      <c r="Q57" s="191" t="str">
        <f t="shared" si="12"/>
        <v xml:space="preserve"> </v>
      </c>
      <c r="R57" s="191" t="str">
        <f t="shared" si="12"/>
        <v xml:space="preserve"> </v>
      </c>
      <c r="S57" s="191" t="str">
        <f t="shared" si="12"/>
        <v xml:space="preserve"> </v>
      </c>
      <c r="T57" s="191" t="str">
        <f t="shared" si="12"/>
        <v xml:space="preserve"> </v>
      </c>
      <c r="U57" s="191" t="str">
        <f t="shared" si="12"/>
        <v xml:space="preserve"> </v>
      </c>
      <c r="V57" s="191" t="str">
        <f t="shared" si="12"/>
        <v xml:space="preserve"> </v>
      </c>
      <c r="W57" s="191" t="str">
        <f t="shared" si="12"/>
        <v xml:space="preserve"> </v>
      </c>
      <c r="X57" s="191" t="str">
        <f t="shared" si="12"/>
        <v xml:space="preserve"> </v>
      </c>
      <c r="Y57" s="191" t="str">
        <f t="shared" si="12"/>
        <v xml:space="preserve"> </v>
      </c>
      <c r="Z57" s="191" t="str">
        <f t="shared" si="12"/>
        <v xml:space="preserve"> </v>
      </c>
      <c r="AA57" s="191" t="str">
        <f t="shared" si="12"/>
        <v xml:space="preserve"> </v>
      </c>
      <c r="AB57" s="191" t="str">
        <f t="shared" si="12"/>
        <v xml:space="preserve"> </v>
      </c>
      <c r="AC57" s="191" t="str">
        <f t="shared" si="12"/>
        <v xml:space="preserve"> </v>
      </c>
      <c r="AD57" s="191" t="str">
        <f t="shared" si="12"/>
        <v xml:space="preserve"> </v>
      </c>
      <c r="AE57" s="191" t="str">
        <f t="shared" si="12"/>
        <v xml:space="preserve"> </v>
      </c>
      <c r="AF57" s="191" t="str">
        <f t="shared" si="12"/>
        <v xml:space="preserve"> </v>
      </c>
      <c r="AG57" s="191" t="str">
        <f t="shared" si="12"/>
        <v xml:space="preserve"> </v>
      </c>
      <c r="AH57" s="191" t="str">
        <f t="shared" si="12"/>
        <v xml:space="preserve"> </v>
      </c>
      <c r="AI57" s="191" t="str">
        <f t="shared" si="12"/>
        <v xml:space="preserve"> </v>
      </c>
      <c r="AJ57" s="191" t="str">
        <f t="shared" si="12"/>
        <v xml:space="preserve"> </v>
      </c>
      <c r="AK57" s="191" t="str">
        <f t="shared" si="12"/>
        <v xml:space="preserve"> </v>
      </c>
      <c r="AL57" s="191" t="str">
        <f t="shared" si="12"/>
        <v xml:space="preserve"> </v>
      </c>
      <c r="AM57" s="191" t="str">
        <f t="shared" si="12"/>
        <v xml:space="preserve"> </v>
      </c>
      <c r="AN57" s="191" t="str">
        <f t="shared" si="12"/>
        <v xml:space="preserve"> </v>
      </c>
      <c r="AO57" s="191" t="str">
        <f t="shared" si="12"/>
        <v xml:space="preserve"> </v>
      </c>
      <c r="AP57" s="191" t="str">
        <f t="shared" si="12"/>
        <v xml:space="preserve"> </v>
      </c>
      <c r="AQ57" s="191" t="str">
        <f t="shared" si="12"/>
        <v xml:space="preserve"> </v>
      </c>
      <c r="AR57" s="191" t="str">
        <f t="shared" si="12"/>
        <v xml:space="preserve"> </v>
      </c>
      <c r="AS57" s="191" t="str">
        <f t="shared" si="12"/>
        <v xml:space="preserve"> </v>
      </c>
      <c r="AT57" s="335"/>
      <c r="AU57" s="416"/>
    </row>
    <row r="58" spans="1:47" ht="9.75" customHeight="1" x14ac:dyDescent="0.25">
      <c r="A58" s="51"/>
      <c r="B58" s="51"/>
      <c r="C58" s="51"/>
      <c r="D58" s="51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3"/>
      <c r="AU58" s="53"/>
    </row>
    <row r="59" spans="1:47" ht="9.75" customHeight="1" x14ac:dyDescent="0.25">
      <c r="A59" s="51"/>
      <c r="B59" s="51"/>
      <c r="C59" s="51"/>
      <c r="D59" s="51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3"/>
      <c r="AU59" s="53"/>
    </row>
    <row r="60" spans="1:47" ht="9.75" customHeight="1" x14ac:dyDescent="0.25">
      <c r="A60" s="51"/>
      <c r="B60" s="5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3"/>
      <c r="AU60" s="53"/>
    </row>
    <row r="61" spans="1:47" ht="9.75" customHeight="1" x14ac:dyDescent="0.25">
      <c r="A61" s="51"/>
      <c r="B61" s="51"/>
      <c r="C61" s="51"/>
      <c r="D61" s="51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3"/>
      <c r="AU61" s="53"/>
    </row>
    <row r="62" spans="1:47" ht="9.75" customHeight="1" x14ac:dyDescent="0.25">
      <c r="A62" s="51"/>
      <c r="B62" s="51"/>
      <c r="C62" s="51"/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3"/>
      <c r="AU62" s="53"/>
    </row>
    <row r="63" spans="1:47" ht="9.75" customHeight="1" x14ac:dyDescent="0.25">
      <c r="A63" s="51"/>
      <c r="B63" s="51"/>
      <c r="C63" s="51"/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3"/>
      <c r="AU63" s="53"/>
    </row>
    <row r="64" spans="1:47" ht="9.75" customHeight="1" x14ac:dyDescent="0.25">
      <c r="A64" s="51"/>
      <c r="B64" s="51"/>
      <c r="C64" s="51"/>
      <c r="D64" s="51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3"/>
      <c r="AU64" s="53"/>
    </row>
    <row r="65" spans="1:47" ht="9.75" customHeight="1" x14ac:dyDescent="0.25">
      <c r="A65" s="51"/>
      <c r="B65" s="51"/>
      <c r="C65" s="51"/>
      <c r="D65" s="51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3"/>
      <c r="AU65" s="53"/>
    </row>
    <row r="66" spans="1:47" ht="9.75" customHeight="1" x14ac:dyDescent="0.25">
      <c r="A66" s="51"/>
      <c r="B66" s="51"/>
      <c r="C66" s="51"/>
      <c r="D66" s="51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3"/>
      <c r="AU66" s="53"/>
    </row>
    <row r="67" spans="1:47" ht="9.75" customHeight="1" x14ac:dyDescent="0.25">
      <c r="A67" s="51"/>
      <c r="B67" s="51"/>
      <c r="C67" s="51"/>
      <c r="D67" s="51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3"/>
      <c r="AU67" s="53"/>
    </row>
    <row r="68" spans="1:47" ht="9.75" customHeight="1" x14ac:dyDescent="0.25">
      <c r="A68" s="51"/>
      <c r="B68" s="51"/>
      <c r="C68" s="51"/>
      <c r="D68" s="51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3"/>
      <c r="AU68" s="53"/>
    </row>
    <row r="69" spans="1:47" ht="9.75" customHeight="1" x14ac:dyDescent="0.25">
      <c r="A69" s="51"/>
      <c r="B69" s="51"/>
      <c r="C69" s="51"/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3"/>
      <c r="AU69" s="53"/>
    </row>
    <row r="70" spans="1:47" ht="9.75" customHeight="1" x14ac:dyDescent="0.25">
      <c r="A70" s="51"/>
      <c r="B70" s="51"/>
      <c r="C70" s="51"/>
      <c r="D70" s="51"/>
      <c r="E70" s="51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3"/>
      <c r="AU70" s="53"/>
    </row>
    <row r="71" spans="1:47" ht="9.75" customHeight="1" x14ac:dyDescent="0.25">
      <c r="A71" s="51"/>
      <c r="B71" s="51"/>
      <c r="C71" s="51"/>
      <c r="D71" s="51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3"/>
      <c r="AU71" s="53"/>
    </row>
    <row r="72" spans="1:47" ht="9.75" customHeight="1" x14ac:dyDescent="0.25">
      <c r="A72" s="51"/>
      <c r="B72" s="51"/>
      <c r="C72" s="51"/>
      <c r="D72" s="51"/>
      <c r="E72" s="51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3"/>
      <c r="AU72" s="53"/>
    </row>
    <row r="73" spans="1:47" ht="9.75" customHeight="1" x14ac:dyDescent="0.25">
      <c r="A73" s="51"/>
      <c r="B73" s="51"/>
      <c r="C73" s="51"/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3"/>
      <c r="AU73" s="53"/>
    </row>
    <row r="74" spans="1:47" ht="9.75" customHeight="1" x14ac:dyDescent="0.25">
      <c r="A74" s="51"/>
      <c r="B74" s="51"/>
      <c r="C74" s="51"/>
      <c r="D74" s="51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3"/>
      <c r="AU74" s="53"/>
    </row>
    <row r="75" spans="1:47" ht="9.75" customHeight="1" x14ac:dyDescent="0.25">
      <c r="A75" s="54"/>
      <c r="B75" s="54"/>
      <c r="C75" s="54"/>
      <c r="D75" s="54"/>
      <c r="E75" s="54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6"/>
      <c r="AU75" s="56"/>
    </row>
    <row r="76" spans="1:47" ht="6.75" customHeight="1" x14ac:dyDescent="0.25">
      <c r="A76" s="54"/>
      <c r="B76" s="54"/>
      <c r="C76" s="54"/>
      <c r="D76" s="54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6"/>
      <c r="AU76" s="56"/>
    </row>
    <row r="77" spans="1:47" ht="12.75" customHeight="1" x14ac:dyDescent="0.25">
      <c r="A77" s="54"/>
      <c r="B77" s="54"/>
      <c r="C77" s="54"/>
      <c r="D77" s="54"/>
      <c r="E77" s="54"/>
      <c r="F77" s="55"/>
      <c r="G77" s="55"/>
      <c r="H77" s="55"/>
      <c r="I77" s="55"/>
      <c r="J77" s="55"/>
      <c r="K77" s="55"/>
      <c r="L77" s="339" t="s">
        <v>80</v>
      </c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39"/>
      <c r="AB77" s="339"/>
      <c r="AC77" s="339"/>
      <c r="AD77" s="339"/>
      <c r="AE77" s="339"/>
      <c r="AF77" s="339"/>
      <c r="AG77" s="339" t="s">
        <v>51</v>
      </c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</row>
    <row r="78" spans="1:47" ht="12" customHeight="1" x14ac:dyDescent="0.25">
      <c r="A78" s="364" t="s">
        <v>56</v>
      </c>
      <c r="B78" s="365"/>
      <c r="C78" s="365"/>
      <c r="D78" s="365"/>
      <c r="E78" s="365"/>
      <c r="F78" s="365"/>
      <c r="G78" s="365"/>
      <c r="H78" s="365"/>
      <c r="I78" s="365"/>
      <c r="J78" s="365"/>
      <c r="K78" s="36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8"/>
      <c r="AU78" s="56"/>
    </row>
    <row r="79" spans="1:47" ht="14.15" customHeight="1" x14ac:dyDescent="0.25">
      <c r="A79" s="405" t="s">
        <v>100</v>
      </c>
      <c r="B79" s="405"/>
      <c r="C79" s="405"/>
      <c r="D79" s="59" t="s">
        <v>91</v>
      </c>
      <c r="E79" s="60">
        <f>COUNTIFS($AT$7:$AT$46,"&gt;=90",$AT$7:$AT$46,"&lt;=100")</f>
        <v>1</v>
      </c>
      <c r="F79" s="402" t="str">
        <f t="shared" ref="F79:F89" si="13">IF(E79&lt;&gt;" ","KİŞİ"," ")</f>
        <v>KİŞİ</v>
      </c>
      <c r="G79" s="402"/>
      <c r="H79" s="60" t="str">
        <f>IF(E79=" "," ","%")</f>
        <v>%</v>
      </c>
      <c r="I79" s="403">
        <f>IF(E79=" "," ",100*E79/E89)</f>
        <v>3.125</v>
      </c>
      <c r="J79" s="403"/>
      <c r="K79" s="404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8"/>
      <c r="AU79" s="56"/>
    </row>
    <row r="80" spans="1:47" ht="14.15" customHeight="1" x14ac:dyDescent="0.25">
      <c r="A80" s="405" t="s">
        <v>102</v>
      </c>
      <c r="B80" s="405"/>
      <c r="C80" s="405"/>
      <c r="D80" s="59" t="s">
        <v>92</v>
      </c>
      <c r="E80" s="60">
        <f>COUNTIFS($AT$7:$AT$46,"&gt;=80",$AT$7:$AT$46,"&lt;=89")</f>
        <v>0</v>
      </c>
      <c r="F80" s="402" t="str">
        <f t="shared" ref="F80" si="14">IF(E80&lt;&gt;" ","KİŞİ"," ")</f>
        <v>KİŞİ</v>
      </c>
      <c r="G80" s="402"/>
      <c r="H80" s="60" t="str">
        <f>IF(E79=" "," ","%")</f>
        <v>%</v>
      </c>
      <c r="I80" s="403">
        <f>IF(E80=" "," ",100*E80/E89)</f>
        <v>0</v>
      </c>
      <c r="J80" s="403"/>
      <c r="K80" s="404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8"/>
      <c r="AU80" s="56"/>
    </row>
    <row r="81" spans="1:47" ht="14.15" customHeight="1" x14ac:dyDescent="0.25">
      <c r="A81" s="405" t="s">
        <v>103</v>
      </c>
      <c r="B81" s="405"/>
      <c r="C81" s="405"/>
      <c r="D81" s="59" t="s">
        <v>93</v>
      </c>
      <c r="E81" s="60">
        <f>COUNTIFS($AT$7:$AT$46,"&gt;=75",$AT$7:$AT$46,"&lt;=79")</f>
        <v>1</v>
      </c>
      <c r="F81" s="402" t="str">
        <f t="shared" ref="F81" si="15">IF(E81&lt;&gt;" ","KİŞİ"," ")</f>
        <v>KİŞİ</v>
      </c>
      <c r="G81" s="402"/>
      <c r="H81" s="60" t="str">
        <f>IF(E79=" "," ","%")</f>
        <v>%</v>
      </c>
      <c r="I81" s="403">
        <f>IF(E81=" "," ",100*E81/E89)</f>
        <v>3.125</v>
      </c>
      <c r="J81" s="403"/>
      <c r="K81" s="404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8"/>
      <c r="AU81" s="56"/>
    </row>
    <row r="82" spans="1:47" ht="14.15" customHeight="1" x14ac:dyDescent="0.25">
      <c r="A82" s="405" t="s">
        <v>104</v>
      </c>
      <c r="B82" s="405"/>
      <c r="C82" s="405"/>
      <c r="D82" s="59" t="s">
        <v>94</v>
      </c>
      <c r="E82" s="60">
        <f>COUNTIFS($AT$7:$AT$46,"&gt;=70",$AT$7:$AT$46,"&lt;=74")</f>
        <v>1</v>
      </c>
      <c r="F82" s="402" t="str">
        <f t="shared" ref="F82" si="16">IF(E82&lt;&gt;" ","KİŞİ"," ")</f>
        <v>KİŞİ</v>
      </c>
      <c r="G82" s="402"/>
      <c r="H82" s="60" t="str">
        <f>IF(E79=" "," ","%")</f>
        <v>%</v>
      </c>
      <c r="I82" s="403">
        <f>IF(E82=" "," ",100*E82/E89)</f>
        <v>3.125</v>
      </c>
      <c r="J82" s="403"/>
      <c r="K82" s="404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8"/>
      <c r="AU82" s="56"/>
    </row>
    <row r="83" spans="1:47" ht="14.15" customHeight="1" x14ac:dyDescent="0.25">
      <c r="A83" s="399" t="s">
        <v>101</v>
      </c>
      <c r="B83" s="400"/>
      <c r="C83" s="401"/>
      <c r="D83" s="59" t="s">
        <v>95</v>
      </c>
      <c r="E83" s="60">
        <f>COUNTIFS($AT$7:$AT$46,"&gt;=60",$AT$7:$AT$46,"&lt;=69")</f>
        <v>2</v>
      </c>
      <c r="F83" s="402" t="str">
        <f t="shared" ref="F83" si="17">IF(E83&lt;&gt;" ","KİŞİ"," ")</f>
        <v>KİŞİ</v>
      </c>
      <c r="G83" s="402"/>
      <c r="H83" s="60" t="str">
        <f>IF(E79=" "," ","%")</f>
        <v>%</v>
      </c>
      <c r="I83" s="403">
        <f>IF(E83=" "," ",100*E83/E89)</f>
        <v>6.25</v>
      </c>
      <c r="J83" s="403"/>
      <c r="K83" s="404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8"/>
      <c r="AU83" s="56"/>
    </row>
    <row r="84" spans="1:47" ht="14.15" customHeight="1" x14ac:dyDescent="0.25">
      <c r="A84" s="399" t="s">
        <v>105</v>
      </c>
      <c r="B84" s="400"/>
      <c r="C84" s="401"/>
      <c r="D84" s="59" t="s">
        <v>96</v>
      </c>
      <c r="E84" s="60">
        <f>COUNTIFS($AT$7:$AT$46,"&gt;=50",$AT$7:$AT$46,"&lt;=59")</f>
        <v>4</v>
      </c>
      <c r="F84" s="402" t="str">
        <f t="shared" si="13"/>
        <v>KİŞİ</v>
      </c>
      <c r="G84" s="402"/>
      <c r="H84" s="60" t="str">
        <f>IF(E79=" "," ","%")</f>
        <v>%</v>
      </c>
      <c r="I84" s="403">
        <f>IF(E84=" "," ",100*E84/E89)</f>
        <v>12.5</v>
      </c>
      <c r="J84" s="403"/>
      <c r="K84" s="404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339"/>
      <c r="AG84" s="339"/>
      <c r="AH84" s="339"/>
      <c r="AI84" s="339"/>
      <c r="AJ84" s="339"/>
      <c r="AK84" s="339"/>
      <c r="AL84" s="339"/>
      <c r="AM84" s="339"/>
      <c r="AN84" s="339"/>
      <c r="AO84" s="57"/>
      <c r="AP84" s="57"/>
      <c r="AQ84" s="57"/>
      <c r="AR84" s="57"/>
      <c r="AS84" s="57"/>
      <c r="AT84" s="58"/>
      <c r="AU84" s="56"/>
    </row>
    <row r="85" spans="1:47" ht="14.15" customHeight="1" x14ac:dyDescent="0.25">
      <c r="A85" s="399" t="s">
        <v>106</v>
      </c>
      <c r="B85" s="400"/>
      <c r="C85" s="401"/>
      <c r="D85" s="59" t="s">
        <v>97</v>
      </c>
      <c r="E85" s="60">
        <f>COUNTIFS($AT$7:$AT$46,"&gt;=40",$AT$7:$AT$46,"&lt;=49")</f>
        <v>4</v>
      </c>
      <c r="F85" s="402" t="str">
        <f t="shared" si="13"/>
        <v>KİŞİ</v>
      </c>
      <c r="G85" s="402"/>
      <c r="H85" s="60" t="str">
        <f>IF(E79=" "," ","%")</f>
        <v>%</v>
      </c>
      <c r="I85" s="403">
        <f>IF(E85=" "," ",100*E85/E89)</f>
        <v>12.5</v>
      </c>
      <c r="J85" s="403"/>
      <c r="K85" s="404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6"/>
      <c r="AU85" s="56"/>
    </row>
    <row r="86" spans="1:47" ht="14.15" customHeight="1" x14ac:dyDescent="0.25">
      <c r="A86" s="399" t="s">
        <v>107</v>
      </c>
      <c r="B86" s="400"/>
      <c r="C86" s="401"/>
      <c r="D86" s="59" t="s">
        <v>98</v>
      </c>
      <c r="E86" s="60">
        <f>COUNTIFS($AT$7:$AT$46,"&gt;=30",$AT$7:$AT$46,"&lt;=39")</f>
        <v>2</v>
      </c>
      <c r="F86" s="402" t="str">
        <f t="shared" si="13"/>
        <v>KİŞİ</v>
      </c>
      <c r="G86" s="402"/>
      <c r="H86" s="60" t="str">
        <f>IF(E79=" "," ","%")</f>
        <v>%</v>
      </c>
      <c r="I86" s="403">
        <f>IF(E86=" "," ",100*E86/E89)</f>
        <v>6.25</v>
      </c>
      <c r="J86" s="403"/>
      <c r="K86" s="404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6"/>
      <c r="AU86" s="56"/>
    </row>
    <row r="87" spans="1:47" ht="14.15" customHeight="1" x14ac:dyDescent="0.25">
      <c r="A87" s="405" t="s">
        <v>108</v>
      </c>
      <c r="B87" s="405"/>
      <c r="C87" s="405"/>
      <c r="D87" s="59" t="s">
        <v>99</v>
      </c>
      <c r="E87" s="60">
        <f>COUNTIFS($AT$7:$AT$46,"&gt;=0",$AT$7:$AT$46,"&lt;=29")</f>
        <v>17</v>
      </c>
      <c r="F87" s="402" t="str">
        <f t="shared" si="13"/>
        <v>KİŞİ</v>
      </c>
      <c r="G87" s="402"/>
      <c r="H87" s="60" t="str">
        <f>IF(E79=" "," ","%")</f>
        <v>%</v>
      </c>
      <c r="I87" s="403">
        <f>IF(E87=" "," ",100*E87/E89)</f>
        <v>53.125</v>
      </c>
      <c r="J87" s="403"/>
      <c r="K87" s="404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6"/>
      <c r="AU87" s="56"/>
    </row>
    <row r="88" spans="1:47" ht="14.15" customHeight="1" x14ac:dyDescent="0.25">
      <c r="A88" s="397" t="s">
        <v>33</v>
      </c>
      <c r="B88" s="397"/>
      <c r="C88" s="397"/>
      <c r="D88" s="131" t="s">
        <v>35</v>
      </c>
      <c r="E88" s="132">
        <f>IF(COUNTIF(AU7:AU46," ")=ROWS(AU7:AU46)," ",COUNTIF(AU7:AU46,0))</f>
        <v>0</v>
      </c>
      <c r="F88" s="397" t="str">
        <f t="shared" si="13"/>
        <v>KİŞİ</v>
      </c>
      <c r="G88" s="397"/>
      <c r="H88" s="132" t="str">
        <f>IF(E79=" "," ","%")</f>
        <v>%</v>
      </c>
      <c r="I88" s="398">
        <f>IF(E88=" "," ",100*E88/E89)</f>
        <v>0</v>
      </c>
      <c r="J88" s="398"/>
      <c r="K88" s="398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6"/>
      <c r="AU88" s="56"/>
    </row>
    <row r="89" spans="1:47" ht="14.15" customHeight="1" x14ac:dyDescent="0.25">
      <c r="A89" s="377" t="s">
        <v>34</v>
      </c>
      <c r="B89" s="377"/>
      <c r="C89" s="377"/>
      <c r="D89" s="377"/>
      <c r="E89" s="127">
        <f>IF(SUM(E79:E88)=0," ",SUM(E79:E88))</f>
        <v>32</v>
      </c>
      <c r="F89" s="324" t="str">
        <f t="shared" si="13"/>
        <v>KİŞİ</v>
      </c>
      <c r="G89" s="37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6"/>
      <c r="AU89" s="56"/>
    </row>
    <row r="90" spans="1:47" ht="12" customHeight="1" x14ac:dyDescent="0.25">
      <c r="A90" s="54"/>
      <c r="B90" s="54"/>
      <c r="C90" s="54"/>
      <c r="D90" s="54"/>
      <c r="E90" s="54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6"/>
      <c r="AU90" s="56"/>
    </row>
    <row r="91" spans="1:47" ht="14.25" customHeight="1" x14ac:dyDescent="0.25">
      <c r="A91" s="54"/>
      <c r="B91" s="54"/>
      <c r="C91" s="54"/>
      <c r="D91" s="54"/>
      <c r="E91" s="54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6"/>
      <c r="AU91" s="56"/>
    </row>
    <row r="92" spans="1:47" x14ac:dyDescent="0.25">
      <c r="A92" s="323" t="s">
        <v>36</v>
      </c>
      <c r="B92" s="323"/>
      <c r="C92" s="323"/>
      <c r="D92" s="61">
        <f>IF(COUNTIF(AT7:AT46," ")=ROWS(AT7:AT46)," ",LARGE(AT7:AT46,1))</f>
        <v>110</v>
      </c>
      <c r="E92" s="319"/>
      <c r="F92" s="320"/>
      <c r="G92" s="320"/>
      <c r="H92" s="320"/>
      <c r="I92" s="320"/>
      <c r="J92" s="320"/>
      <c r="K92" s="320"/>
      <c r="L92" s="45"/>
      <c r="M92" s="339" t="s">
        <v>50</v>
      </c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39"/>
      <c r="AF92" s="55"/>
      <c r="AP92" s="57"/>
    </row>
    <row r="93" spans="1:47" ht="12" customHeight="1" x14ac:dyDescent="0.25">
      <c r="A93" s="323" t="s">
        <v>37</v>
      </c>
      <c r="B93" s="323"/>
      <c r="C93" s="323"/>
      <c r="D93" s="61">
        <f>IF(COUNTIF(AT7:AT28," ")=ROWS(AT7:AT28)," ",SMALL(AT7:AT28,1))</f>
        <v>5</v>
      </c>
      <c r="E93" s="319"/>
      <c r="F93" s="320"/>
      <c r="G93" s="320"/>
      <c r="H93" s="320"/>
      <c r="I93" s="320"/>
      <c r="J93" s="320"/>
      <c r="K93" s="320"/>
      <c r="L93" s="45"/>
      <c r="M93" s="4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P93" s="1"/>
    </row>
    <row r="94" spans="1:47" ht="15" customHeight="1" x14ac:dyDescent="0.25">
      <c r="A94" s="323" t="s">
        <v>38</v>
      </c>
      <c r="B94" s="323"/>
      <c r="C94" s="323"/>
      <c r="D94" s="62">
        <f>AT49</f>
        <v>35.060606060606062</v>
      </c>
      <c r="E94" s="321"/>
      <c r="F94" s="322"/>
      <c r="G94" s="322"/>
      <c r="H94" s="322"/>
      <c r="I94" s="322"/>
      <c r="J94" s="322"/>
      <c r="K94" s="322"/>
      <c r="L94" s="63"/>
      <c r="M94" s="63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340" t="s">
        <v>42</v>
      </c>
      <c r="AH94" s="341"/>
      <c r="AI94" s="341"/>
      <c r="AJ94" s="341"/>
      <c r="AK94" s="341"/>
      <c r="AL94" s="341"/>
      <c r="AM94" s="341"/>
      <c r="AN94" s="341"/>
      <c r="AO94" s="342"/>
      <c r="AP94" s="10"/>
      <c r="AQ94" s="340" t="s">
        <v>43</v>
      </c>
      <c r="AR94" s="341"/>
      <c r="AS94" s="341"/>
      <c r="AT94" s="341"/>
      <c r="AU94" s="342"/>
    </row>
    <row r="95" spans="1:47" ht="15" customHeight="1" x14ac:dyDescent="0.25">
      <c r="A95" s="64"/>
      <c r="B95" s="64"/>
      <c r="C95" s="64"/>
      <c r="D95" s="65"/>
      <c r="E95" s="63"/>
      <c r="F95" s="65"/>
      <c r="G95" s="65"/>
      <c r="H95" s="65"/>
      <c r="I95" s="65"/>
      <c r="J95" s="65"/>
      <c r="K95" s="65"/>
      <c r="L95" s="65"/>
      <c r="M95" s="65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343">
        <v>45090</v>
      </c>
      <c r="AH95" s="344"/>
      <c r="AI95" s="344"/>
      <c r="AJ95" s="344"/>
      <c r="AK95" s="344"/>
      <c r="AL95" s="344"/>
      <c r="AM95" s="344"/>
      <c r="AN95" s="344"/>
      <c r="AO95" s="345"/>
      <c r="AP95" s="9"/>
      <c r="AQ95" s="396" t="s">
        <v>86</v>
      </c>
      <c r="AR95" s="344"/>
      <c r="AS95" s="344"/>
      <c r="AT95" s="344"/>
      <c r="AU95" s="345"/>
    </row>
    <row r="96" spans="1:47" ht="12" customHeight="1" x14ac:dyDescent="0.25">
      <c r="A96" s="317" t="s">
        <v>39</v>
      </c>
      <c r="B96" s="318"/>
      <c r="C96" s="318"/>
      <c r="D96" s="318"/>
      <c r="E96" s="66">
        <f>IF(COUNTIF(AT7:AT46," ")=ROWS(AT7:AT46)," ",SUM(E79:E84))</f>
        <v>9</v>
      </c>
      <c r="F96" s="324" t="str">
        <f>IF(E96&lt;&gt;" ","KİŞİ"," ")</f>
        <v>KİŞİ</v>
      </c>
      <c r="G96" s="325"/>
      <c r="H96" s="66" t="str">
        <f>IF(I96=" "," ","%")</f>
        <v>%</v>
      </c>
      <c r="I96" s="326">
        <f>IF(E96=" "," ",100*E96/E89)</f>
        <v>28.125</v>
      </c>
      <c r="J96" s="327"/>
      <c r="K96" s="327"/>
      <c r="L96" s="67"/>
      <c r="M96" s="67"/>
      <c r="N96" s="11"/>
      <c r="O96" s="11"/>
      <c r="P96" s="11"/>
      <c r="Q96" s="11"/>
      <c r="R96" s="11"/>
      <c r="S96" s="11"/>
      <c r="T96" s="11"/>
      <c r="U96" s="11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336" t="str">
        <f>'K. Bilgiler'!H20</f>
        <v>Dr. Öğr. Üyesi Galip USTA</v>
      </c>
      <c r="AH96" s="337"/>
      <c r="AI96" s="337"/>
      <c r="AJ96" s="337"/>
      <c r="AK96" s="337"/>
      <c r="AL96" s="337"/>
      <c r="AM96" s="337"/>
      <c r="AN96" s="337"/>
      <c r="AO96" s="338"/>
      <c r="AP96" s="12"/>
      <c r="AQ96" s="328" t="str">
        <f>'K. Bilgiler'!H22</f>
        <v>Dr. Öğr. Üyesi Galip USTA</v>
      </c>
      <c r="AR96" s="329"/>
      <c r="AS96" s="329"/>
      <c r="AT96" s="329"/>
      <c r="AU96" s="330"/>
    </row>
    <row r="97" spans="1:47" ht="12" customHeight="1" x14ac:dyDescent="0.25">
      <c r="A97" s="317" t="s">
        <v>40</v>
      </c>
      <c r="B97" s="318"/>
      <c r="C97" s="318"/>
      <c r="D97" s="318"/>
      <c r="E97" s="66">
        <f>IF(COUNTIF(AT7:AT46," ")=ROWS(AT7:AT46)," ",SUM(E85:E88))</f>
        <v>23</v>
      </c>
      <c r="F97" s="324" t="str">
        <f>IF(E97&lt;&gt;" ","KİŞİ"," ")</f>
        <v>KİŞİ</v>
      </c>
      <c r="G97" s="325"/>
      <c r="H97" s="66" t="str">
        <f>IF(I97=" "," ","%")</f>
        <v>%</v>
      </c>
      <c r="I97" s="326">
        <f>IF(E97=" "," ",100*E97/E89)</f>
        <v>71.875</v>
      </c>
      <c r="J97" s="327"/>
      <c r="K97" s="327"/>
      <c r="L97" s="67"/>
      <c r="M97" s="67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346" t="s">
        <v>90</v>
      </c>
      <c r="AH97" s="347"/>
      <c r="AI97" s="347"/>
      <c r="AJ97" s="347"/>
      <c r="AK97" s="347"/>
      <c r="AL97" s="347"/>
      <c r="AM97" s="347"/>
      <c r="AN97" s="347"/>
      <c r="AO97" s="348"/>
      <c r="AP97" s="11"/>
      <c r="AQ97" s="328" t="s">
        <v>44</v>
      </c>
      <c r="AR97" s="329"/>
      <c r="AS97" s="329"/>
      <c r="AT97" s="329"/>
      <c r="AU97" s="330"/>
    </row>
    <row r="98" spans="1:47" x14ac:dyDescent="0.25">
      <c r="AG98" s="349"/>
      <c r="AH98" s="350"/>
      <c r="AI98" s="350"/>
      <c r="AJ98" s="350"/>
      <c r="AK98" s="350"/>
      <c r="AL98" s="350"/>
      <c r="AM98" s="350"/>
      <c r="AN98" s="350"/>
      <c r="AO98" s="351"/>
      <c r="AQ98" s="331"/>
      <c r="AR98" s="332"/>
      <c r="AS98" s="332"/>
      <c r="AT98" s="332"/>
      <c r="AU98" s="333"/>
    </row>
    <row r="107" spans="1:47" x14ac:dyDescent="0.25">
      <c r="D107" s="36"/>
    </row>
  </sheetData>
  <mergeCells count="121">
    <mergeCell ref="A1:AP1"/>
    <mergeCell ref="A80:C80"/>
    <mergeCell ref="A81:C81"/>
    <mergeCell ref="A82:C82"/>
    <mergeCell ref="A83:C83"/>
    <mergeCell ref="F80:G80"/>
    <mergeCell ref="F81:G81"/>
    <mergeCell ref="F82:G82"/>
    <mergeCell ref="F83:G83"/>
    <mergeCell ref="I80:K80"/>
    <mergeCell ref="I81:K81"/>
    <mergeCell ref="I82:K82"/>
    <mergeCell ref="I83:K83"/>
    <mergeCell ref="C22:E22"/>
    <mergeCell ref="C23:E23"/>
    <mergeCell ref="C24:E24"/>
    <mergeCell ref="A2:AP2"/>
    <mergeCell ref="C9:E9"/>
    <mergeCell ref="C10:E10"/>
    <mergeCell ref="C11:E11"/>
    <mergeCell ref="C12:E12"/>
    <mergeCell ref="C13:E13"/>
    <mergeCell ref="C14:E14"/>
    <mergeCell ref="C15:E15"/>
    <mergeCell ref="AQ2:AU3"/>
    <mergeCell ref="A3:AP3"/>
    <mergeCell ref="A4:E4"/>
    <mergeCell ref="AT4:AU4"/>
    <mergeCell ref="A5:E5"/>
    <mergeCell ref="AU5:AU6"/>
    <mergeCell ref="C6:E6"/>
    <mergeCell ref="C7:E7"/>
    <mergeCell ref="C8:E8"/>
    <mergeCell ref="C16:E16"/>
    <mergeCell ref="C17:E17"/>
    <mergeCell ref="C18:E18"/>
    <mergeCell ref="C19:E19"/>
    <mergeCell ref="C20:E20"/>
    <mergeCell ref="C21:E21"/>
    <mergeCell ref="C46:E46"/>
    <mergeCell ref="A47:E47"/>
    <mergeCell ref="A48:E4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L77:AF77"/>
    <mergeCell ref="AG77:AU77"/>
    <mergeCell ref="A78:K78"/>
    <mergeCell ref="A79:C79"/>
    <mergeCell ref="F79:G79"/>
    <mergeCell ref="I79:K79"/>
    <mergeCell ref="A49:E49"/>
    <mergeCell ref="A50:E50"/>
    <mergeCell ref="A51:E52"/>
    <mergeCell ref="AT51:AT52"/>
    <mergeCell ref="AU51:AU52"/>
    <mergeCell ref="A53:E53"/>
    <mergeCell ref="A54:E55"/>
    <mergeCell ref="AT54:AT55"/>
    <mergeCell ref="AU54:AU55"/>
    <mergeCell ref="A56:E57"/>
    <mergeCell ref="AT56:AT57"/>
    <mergeCell ref="AU56:AU57"/>
    <mergeCell ref="A86:C86"/>
    <mergeCell ref="F86:G86"/>
    <mergeCell ref="I86:K86"/>
    <mergeCell ref="A87:C87"/>
    <mergeCell ref="F87:G87"/>
    <mergeCell ref="I87:K87"/>
    <mergeCell ref="AF84:AN84"/>
    <mergeCell ref="A85:C85"/>
    <mergeCell ref="F85:G85"/>
    <mergeCell ref="I85:K85"/>
    <mergeCell ref="A84:C84"/>
    <mergeCell ref="F84:G84"/>
    <mergeCell ref="I84:K84"/>
    <mergeCell ref="A88:C88"/>
    <mergeCell ref="F88:G88"/>
    <mergeCell ref="I88:K88"/>
    <mergeCell ref="A89:D89"/>
    <mergeCell ref="F89:G89"/>
    <mergeCell ref="A92:C92"/>
    <mergeCell ref="E92:K92"/>
    <mergeCell ref="M92:AE92"/>
    <mergeCell ref="A93:C93"/>
    <mergeCell ref="E93:K93"/>
    <mergeCell ref="AQ96:AU96"/>
    <mergeCell ref="A94:C94"/>
    <mergeCell ref="E94:K94"/>
    <mergeCell ref="A97:D97"/>
    <mergeCell ref="F97:G97"/>
    <mergeCell ref="I97:K97"/>
    <mergeCell ref="AG97:AO98"/>
    <mergeCell ref="AQ97:AU97"/>
    <mergeCell ref="AQ98:AU98"/>
    <mergeCell ref="AG94:AO94"/>
    <mergeCell ref="AQ94:AU94"/>
    <mergeCell ref="AG95:AO95"/>
    <mergeCell ref="AQ95:AU95"/>
    <mergeCell ref="A96:D96"/>
    <mergeCell ref="F96:G96"/>
    <mergeCell ref="I96:K96"/>
    <mergeCell ref="AG96:AO96"/>
  </mergeCells>
  <conditionalFormatting sqref="F56:AS56">
    <cfRule type="cellIs" dxfId="41" priority="1" stopIfTrue="1" operator="lessThan">
      <formula>50</formula>
    </cfRule>
  </conditionalFormatting>
  <dataValidations count="2">
    <dataValidation allowBlank="1" showInputMessage="1" showErrorMessage="1" prompt="Sorunun konusunu giriniz." sqref="F4:AS4" xr:uid="{00000000-0002-0000-0600-000000000000}"/>
    <dataValidation allowBlank="1" showInputMessage="1" showErrorMessage="1" prompt="Öğrencinin sorudan aldığı puan değerini giriniz." sqref="F7:AS46" xr:uid="{00000000-0002-0000-0600-000001000000}"/>
  </dataValidations>
  <pageMargins left="0.70866141732283472" right="0.19685039370078741" top="0.19685039370078741" bottom="0.11811023622047245" header="0.23622047244094491" footer="0.15748031496062992"/>
  <pageSetup paperSize="9" scale="6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7">
    <tabColor rgb="FF7030A0"/>
  </sheetPr>
  <dimension ref="A1:AU107"/>
  <sheetViews>
    <sheetView view="pageBreakPreview" topLeftCell="A94" zoomScaleNormal="70" zoomScaleSheetLayoutView="100" workbookViewId="0">
      <selection activeCell="E97" sqref="E97"/>
    </sheetView>
  </sheetViews>
  <sheetFormatPr defaultColWidth="9.08984375" defaultRowHeight="12.5" x14ac:dyDescent="0.25"/>
  <cols>
    <col min="1" max="1" width="3.90625" style="4" customWidth="1"/>
    <col min="2" max="2" width="9" style="4" customWidth="1"/>
    <col min="3" max="3" width="14.453125" style="4" customWidth="1"/>
    <col min="4" max="4" width="13.36328125" style="4" customWidth="1"/>
    <col min="5" max="5" width="8.90625" style="4" customWidth="1"/>
    <col min="6" max="6" width="4.08984375" style="4" customWidth="1"/>
    <col min="7" max="8" width="4.453125" style="4" customWidth="1"/>
    <col min="9" max="9" width="5.36328125" style="4" customWidth="1"/>
    <col min="10" max="10" width="5" style="4" customWidth="1"/>
    <col min="11" max="45" width="2.453125" style="4" customWidth="1"/>
    <col min="46" max="46" width="7.6328125" style="167" customWidth="1"/>
    <col min="47" max="47" width="4.54296875" style="4" hidden="1" customWidth="1"/>
    <col min="48" max="16384" width="9.08984375" style="4"/>
  </cols>
  <sheetData>
    <row r="1" spans="1:47" ht="13" x14ac:dyDescent="0.3">
      <c r="A1" s="421" t="str">
        <f>'K. Bilgiler'!H6</f>
        <v>TONYA MESLEK YÜKSEKOKULU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T1" s="178"/>
    </row>
    <row r="2" spans="1:47" ht="17.25" customHeight="1" x14ac:dyDescent="0.25">
      <c r="A2" s="382" t="str">
        <f>'K. Bilgiler'!H16&amp;" EĞİTİM ÖĞRETİM YILI - " &amp;'K. Bilgiler'!H18</f>
        <v>2024-2025 EĞİTİM ÖĞRETİM YILI - GÜZ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428">
        <f>'Sınav Tarihleri'!D5</f>
        <v>0</v>
      </c>
      <c r="AR2" s="429"/>
      <c r="AS2" s="429"/>
      <c r="AT2" s="429"/>
      <c r="AU2" s="430"/>
    </row>
    <row r="3" spans="1:47" ht="16.5" customHeight="1" x14ac:dyDescent="0.25">
      <c r="A3" s="380" t="str">
        <f>'K. Bilgiler'!H12&amp;" / "&amp;'K. Bilgiler'!H8&amp;" - "&amp;'K. Bilgiler'!H10&amp;" DERSİ "&amp;"  3. SINAV ANALİZİ"</f>
        <v>2.SINIF / IVAY1001 - TRAVMA DERSİ   3. SINAV ANALİZİ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434"/>
      <c r="AQ3" s="431"/>
      <c r="AR3" s="432"/>
      <c r="AS3" s="432"/>
      <c r="AT3" s="432"/>
      <c r="AU3" s="433"/>
    </row>
    <row r="4" spans="1:47" ht="225.75" customHeight="1" x14ac:dyDescent="0.25">
      <c r="A4" s="393" t="s">
        <v>116</v>
      </c>
      <c r="B4" s="394"/>
      <c r="C4" s="394"/>
      <c r="D4" s="394"/>
      <c r="E4" s="395"/>
      <c r="F4" s="122" t="s">
        <v>112</v>
      </c>
      <c r="G4" s="122" t="s">
        <v>113</v>
      </c>
      <c r="H4" s="188" t="s">
        <v>123</v>
      </c>
      <c r="I4" s="188" t="s">
        <v>115</v>
      </c>
      <c r="J4" s="122" t="s">
        <v>113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71"/>
      <c r="AR4" s="171"/>
      <c r="AS4" s="172"/>
      <c r="AT4" s="435"/>
      <c r="AU4" s="436"/>
    </row>
    <row r="5" spans="1:47" ht="12.75" customHeight="1" x14ac:dyDescent="0.25">
      <c r="A5" s="387" t="s">
        <v>25</v>
      </c>
      <c r="B5" s="387"/>
      <c r="C5" s="387"/>
      <c r="D5" s="387"/>
      <c r="E5" s="387"/>
      <c r="F5" s="15">
        <f>IF('NOT Baremi'!E19=0," ",'NOT Baremi'!E19)</f>
        <v>20</v>
      </c>
      <c r="G5" s="15">
        <f>IF('NOT Baremi'!F19=0," ",'NOT Baremi'!F19)</f>
        <v>20</v>
      </c>
      <c r="H5" s="15">
        <f>IF('NOT Baremi'!G19=0," ",'NOT Baremi'!G19)</f>
        <v>20</v>
      </c>
      <c r="I5" s="15">
        <f>IF('NOT Baremi'!H19=0," ",'NOT Baremi'!H19)</f>
        <v>20</v>
      </c>
      <c r="J5" s="15">
        <f>IF('NOT Baremi'!I19=0," ",'NOT Baremi'!I19)</f>
        <v>20</v>
      </c>
      <c r="K5" s="15" t="str">
        <f>IF('NOT Baremi'!J19=0," ",'NOT Baremi'!J19)</f>
        <v xml:space="preserve"> </v>
      </c>
      <c r="L5" s="15" t="str">
        <f>IF('NOT Baremi'!K19=0," ",'NOT Baremi'!K19)</f>
        <v xml:space="preserve"> </v>
      </c>
      <c r="M5" s="15" t="str">
        <f>IF('NOT Baremi'!L19=0," ",'NOT Baremi'!L19)</f>
        <v xml:space="preserve"> </v>
      </c>
      <c r="N5" s="15" t="str">
        <f>IF('NOT Baremi'!M19=0," ",'NOT Baremi'!M19)</f>
        <v xml:space="preserve"> </v>
      </c>
      <c r="O5" s="15" t="str">
        <f>IF('NOT Baremi'!N19=0," ",'NOT Baremi'!N19)</f>
        <v xml:space="preserve"> </v>
      </c>
      <c r="P5" s="15" t="str">
        <f>IF('NOT Baremi'!O19=0," ",'NOT Baremi'!O19)</f>
        <v xml:space="preserve"> </v>
      </c>
      <c r="Q5" s="15" t="str">
        <f>IF('NOT Baremi'!P19=0," ",'NOT Baremi'!P19)</f>
        <v xml:space="preserve"> </v>
      </c>
      <c r="R5" s="15" t="str">
        <f>IF('NOT Baremi'!Q19=0," ",'NOT Baremi'!Q19)</f>
        <v xml:space="preserve"> </v>
      </c>
      <c r="S5" s="15" t="str">
        <f>IF('NOT Baremi'!R19=0," ",'NOT Baremi'!R19)</f>
        <v xml:space="preserve"> </v>
      </c>
      <c r="T5" s="15" t="str">
        <f>IF('NOT Baremi'!S19=0," ",'NOT Baremi'!S19)</f>
        <v xml:space="preserve"> </v>
      </c>
      <c r="U5" s="15" t="str">
        <f>IF('NOT Baremi'!T19=0," ",'NOT Baremi'!T19)</f>
        <v xml:space="preserve"> </v>
      </c>
      <c r="V5" s="15" t="str">
        <f>IF('NOT Baremi'!U19=0," ",'NOT Baremi'!U19)</f>
        <v xml:space="preserve"> </v>
      </c>
      <c r="W5" s="15" t="str">
        <f>IF('NOT Baremi'!V19=0," ",'NOT Baremi'!V19)</f>
        <v xml:space="preserve"> </v>
      </c>
      <c r="X5" s="15" t="str">
        <f>IF('NOT Baremi'!W19=0," ",'NOT Baremi'!W19)</f>
        <v xml:space="preserve"> </v>
      </c>
      <c r="Y5" s="15" t="str">
        <f>IF('NOT Baremi'!X19=0," ",'NOT Baremi'!X19)</f>
        <v xml:space="preserve"> </v>
      </c>
      <c r="Z5" s="15" t="str">
        <f>IF('NOT Baremi'!Y19=0," ",'NOT Baremi'!Y19)</f>
        <v xml:space="preserve"> </v>
      </c>
      <c r="AA5" s="15" t="str">
        <f>IF('NOT Baremi'!Z19=0," ",'NOT Baremi'!Z19)</f>
        <v xml:space="preserve"> </v>
      </c>
      <c r="AB5" s="15" t="str">
        <f>IF('NOT Baremi'!AA19=0," ",'NOT Baremi'!AA19)</f>
        <v xml:space="preserve"> </v>
      </c>
      <c r="AC5" s="15" t="str">
        <f>IF('NOT Baremi'!AB19=0," ",'NOT Baremi'!AB19)</f>
        <v xml:space="preserve"> </v>
      </c>
      <c r="AD5" s="15" t="str">
        <f>IF('NOT Baremi'!AC19=0," ",'NOT Baremi'!AC19)</f>
        <v xml:space="preserve"> </v>
      </c>
      <c r="AE5" s="15" t="str">
        <f>IF('NOT Baremi'!AD19=0," ",'NOT Baremi'!AD19)</f>
        <v xml:space="preserve"> </v>
      </c>
      <c r="AF5" s="15" t="str">
        <f>IF('NOT Baremi'!AE19=0," ",'NOT Baremi'!AE19)</f>
        <v xml:space="preserve"> </v>
      </c>
      <c r="AG5" s="15" t="str">
        <f>IF('NOT Baremi'!AF19=0," ",'NOT Baremi'!AF19)</f>
        <v xml:space="preserve"> </v>
      </c>
      <c r="AH5" s="15" t="str">
        <f>IF('NOT Baremi'!AG19=0," ",'NOT Baremi'!AG19)</f>
        <v xml:space="preserve"> </v>
      </c>
      <c r="AI5" s="15" t="str">
        <f>IF('NOT Baremi'!AH19=0," ",'NOT Baremi'!AH19)</f>
        <v xml:space="preserve"> </v>
      </c>
      <c r="AJ5" s="15" t="str">
        <f>IF('NOT Baremi'!AI19=0," ",'NOT Baremi'!AI19)</f>
        <v xml:space="preserve"> </v>
      </c>
      <c r="AK5" s="15" t="str">
        <f>IF('NOT Baremi'!AJ19=0," ",'NOT Baremi'!AJ19)</f>
        <v xml:space="preserve"> </v>
      </c>
      <c r="AL5" s="15" t="str">
        <f>IF('NOT Baremi'!AK19=0," ",'NOT Baremi'!AK19)</f>
        <v xml:space="preserve"> </v>
      </c>
      <c r="AM5" s="15" t="str">
        <f>IF('NOT Baremi'!AL19=0," ",'NOT Baremi'!AL19)</f>
        <v xml:space="preserve"> </v>
      </c>
      <c r="AN5" s="15" t="str">
        <f>IF('NOT Baremi'!AM19=0," ",'NOT Baremi'!AM19)</f>
        <v xml:space="preserve"> </v>
      </c>
      <c r="AO5" s="15" t="str">
        <f>IF('NOT Baremi'!AN19=0," ",'NOT Baremi'!AN19)</f>
        <v xml:space="preserve"> </v>
      </c>
      <c r="AP5" s="15" t="str">
        <f>IF('NOT Baremi'!AO19=0," ",'NOT Baremi'!AO19)</f>
        <v xml:space="preserve"> </v>
      </c>
      <c r="AQ5" s="15" t="str">
        <f>IF('NOT Baremi'!AP19=0," ",'NOT Baremi'!AP19)</f>
        <v xml:space="preserve"> </v>
      </c>
      <c r="AR5" s="15" t="str">
        <f>IF('NOT Baremi'!AQ19=0," ",'NOT Baremi'!AQ19)</f>
        <v xml:space="preserve"> </v>
      </c>
      <c r="AS5" s="148" t="str">
        <f>IF('NOT Baremi'!AR19=0," ",'NOT Baremi'!AR19)</f>
        <v xml:space="preserve"> </v>
      </c>
      <c r="AT5" s="170">
        <f>IF(SUM(F5:AS5)=0," ",SUM(F5:AS5))</f>
        <v>100</v>
      </c>
      <c r="AU5" s="437" t="s">
        <v>23</v>
      </c>
    </row>
    <row r="6" spans="1:47" ht="37.5" x14ac:dyDescent="0.25">
      <c r="A6" s="33" t="s">
        <v>0</v>
      </c>
      <c r="B6" s="33" t="s">
        <v>32</v>
      </c>
      <c r="C6" s="388" t="s">
        <v>24</v>
      </c>
      <c r="D6" s="388"/>
      <c r="E6" s="388"/>
      <c r="F6" s="14" t="str">
        <f>IF('NOT Baremi'!E19&gt;0,'NOT Baremi'!E18&amp;"."&amp;"SORU"," ")</f>
        <v>1.SORU</v>
      </c>
      <c r="G6" s="14" t="str">
        <f>IF('NOT Baremi'!F19&gt;0,'NOT Baremi'!F18&amp;"."&amp;"SORU"," ")</f>
        <v>2.SORU</v>
      </c>
      <c r="H6" s="14" t="str">
        <f>IF('NOT Baremi'!G19&gt;0,'NOT Baremi'!G18&amp;"."&amp;"SORU"," ")</f>
        <v>3.SORU</v>
      </c>
      <c r="I6" s="14" t="str">
        <f>IF('NOT Baremi'!H19&gt;0,'NOT Baremi'!H18&amp;"."&amp;"SORU"," ")</f>
        <v>4.SORU</v>
      </c>
      <c r="J6" s="14" t="str">
        <f>IF('NOT Baremi'!I19&gt;0,'NOT Baremi'!I18&amp;"."&amp;"SORU"," ")</f>
        <v>5.SORU</v>
      </c>
      <c r="K6" s="14" t="str">
        <f>IF('NOT Baremi'!J19&gt;0,'NOT Baremi'!J18&amp;"."&amp;"SORU"," ")</f>
        <v xml:space="preserve"> </v>
      </c>
      <c r="L6" s="14" t="str">
        <f>IF('NOT Baremi'!K19&gt;0,'NOT Baremi'!K18&amp;"."&amp;"SORU"," ")</f>
        <v xml:space="preserve"> </v>
      </c>
      <c r="M6" s="14" t="str">
        <f>IF('NOT Baremi'!L19&gt;0,'NOT Baremi'!L18&amp;"."&amp;"SORU"," ")</f>
        <v xml:space="preserve"> </v>
      </c>
      <c r="N6" s="14" t="str">
        <f>IF('NOT Baremi'!M19&gt;0,'NOT Baremi'!M18&amp;"."&amp;"SORU"," ")</f>
        <v xml:space="preserve"> </v>
      </c>
      <c r="O6" s="14" t="str">
        <f>IF('NOT Baremi'!N19&gt;0,'NOT Baremi'!N18&amp;"."&amp;"SORU"," ")</f>
        <v xml:space="preserve"> </v>
      </c>
      <c r="P6" s="14" t="str">
        <f>IF('NOT Baremi'!O19&gt;0,'NOT Baremi'!O18&amp;"."&amp;"SORU"," ")</f>
        <v xml:space="preserve"> </v>
      </c>
      <c r="Q6" s="14" t="str">
        <f>IF('NOT Baremi'!P19&gt;0,'NOT Baremi'!P18&amp;"."&amp;"SORU"," ")</f>
        <v xml:space="preserve"> </v>
      </c>
      <c r="R6" s="14" t="str">
        <f>IF('NOT Baremi'!Q19&gt;0,'NOT Baremi'!Q18&amp;"."&amp;"SORU"," ")</f>
        <v xml:space="preserve"> </v>
      </c>
      <c r="S6" s="14" t="str">
        <f>IF('NOT Baremi'!R19&gt;0,'NOT Baremi'!R18&amp;"."&amp;"SORU"," ")</f>
        <v xml:space="preserve"> </v>
      </c>
      <c r="T6" s="14" t="str">
        <f>IF('NOT Baremi'!S19&gt;0,'NOT Baremi'!S18&amp;"."&amp;"SORU"," ")</f>
        <v xml:space="preserve"> </v>
      </c>
      <c r="U6" s="14" t="str">
        <f>IF('NOT Baremi'!T19&gt;0,'NOT Baremi'!T18&amp;"."&amp;"SORU"," ")</f>
        <v xml:space="preserve"> </v>
      </c>
      <c r="V6" s="14" t="str">
        <f>IF('NOT Baremi'!U19&gt;0,'NOT Baremi'!U18&amp;"."&amp;"SORU"," ")</f>
        <v xml:space="preserve"> </v>
      </c>
      <c r="W6" s="14" t="str">
        <f>IF('NOT Baremi'!V19&gt;0,'NOT Baremi'!V18&amp;"."&amp;"SORU"," ")</f>
        <v xml:space="preserve"> </v>
      </c>
      <c r="X6" s="14" t="str">
        <f>IF('NOT Baremi'!W19&gt;0,'NOT Baremi'!W18&amp;"."&amp;"SORU"," ")</f>
        <v xml:space="preserve"> </v>
      </c>
      <c r="Y6" s="14" t="str">
        <f>IF('NOT Baremi'!X19&gt;0,'NOT Baremi'!X18&amp;"."&amp;"SORU"," ")</f>
        <v xml:space="preserve"> </v>
      </c>
      <c r="Z6" s="14" t="str">
        <f>IF('NOT Baremi'!Y19&gt;0,'NOT Baremi'!Y18&amp;"."&amp;"SORU"," ")</f>
        <v xml:space="preserve"> </v>
      </c>
      <c r="AA6" s="14" t="str">
        <f>IF('NOT Baremi'!Z19&gt;0,'NOT Baremi'!Z18&amp;"."&amp;"SORU"," ")</f>
        <v xml:space="preserve"> </v>
      </c>
      <c r="AB6" s="14" t="str">
        <f>IF('NOT Baremi'!AA19&gt;0,'NOT Baremi'!AA18&amp;"."&amp;"SORU"," ")</f>
        <v xml:space="preserve"> </v>
      </c>
      <c r="AC6" s="14" t="str">
        <f>IF('NOT Baremi'!AB19&gt;0,'NOT Baremi'!AB18&amp;"."&amp;"SORU"," ")</f>
        <v xml:space="preserve"> </v>
      </c>
      <c r="AD6" s="14" t="str">
        <f>IF('NOT Baremi'!AC19&gt;0,'NOT Baremi'!AC18&amp;"."&amp;"SORU"," ")</f>
        <v xml:space="preserve"> </v>
      </c>
      <c r="AE6" s="14" t="str">
        <f>IF('NOT Baremi'!AD19&gt;0,'NOT Baremi'!AD18&amp;"."&amp;"SORU"," ")</f>
        <v xml:space="preserve"> </v>
      </c>
      <c r="AF6" s="14" t="str">
        <f>IF('NOT Baremi'!AE19&gt;0,'NOT Baremi'!AE18&amp;"."&amp;"SORU"," ")</f>
        <v xml:space="preserve"> </v>
      </c>
      <c r="AG6" s="14" t="str">
        <f>IF('NOT Baremi'!AF19&gt;0,'NOT Baremi'!AF18&amp;"."&amp;"SORU"," ")</f>
        <v xml:space="preserve"> </v>
      </c>
      <c r="AH6" s="14" t="str">
        <f>IF('NOT Baremi'!AG19&gt;0,'NOT Baremi'!AG18&amp;"."&amp;"SORU"," ")</f>
        <v xml:space="preserve"> </v>
      </c>
      <c r="AI6" s="14" t="str">
        <f>IF('NOT Baremi'!AH19&gt;0,'NOT Baremi'!AH18&amp;"."&amp;"SORU"," ")</f>
        <v xml:space="preserve"> </v>
      </c>
      <c r="AJ6" s="14" t="str">
        <f>IF('NOT Baremi'!AI19&gt;0,'NOT Baremi'!AI18&amp;"."&amp;"SORU"," ")</f>
        <v xml:space="preserve"> </v>
      </c>
      <c r="AK6" s="14" t="str">
        <f>IF('NOT Baremi'!AJ19&gt;0,'NOT Baremi'!AJ18&amp;"."&amp;"SORU"," ")</f>
        <v xml:space="preserve"> </v>
      </c>
      <c r="AL6" s="14" t="str">
        <f>IF('NOT Baremi'!AK19&gt;0,'NOT Baremi'!AK18&amp;"."&amp;"SORU"," ")</f>
        <v xml:space="preserve"> </v>
      </c>
      <c r="AM6" s="14" t="str">
        <f>IF('NOT Baremi'!AL19&gt;0,'NOT Baremi'!AL18&amp;"."&amp;"SORU"," ")</f>
        <v xml:space="preserve"> </v>
      </c>
      <c r="AN6" s="14" t="str">
        <f>IF('NOT Baremi'!AM19&gt;0,'NOT Baremi'!AM18&amp;"."&amp;"SORU"," ")</f>
        <v xml:space="preserve"> </v>
      </c>
      <c r="AO6" s="14" t="str">
        <f>IF('NOT Baremi'!AN19&gt;0,'NOT Baremi'!AN18&amp;"."&amp;"SORU"," ")</f>
        <v xml:space="preserve"> </v>
      </c>
      <c r="AP6" s="14" t="str">
        <f>IF('NOT Baremi'!AO19&gt;0,'NOT Baremi'!AO18&amp;"."&amp;"SORU"," ")</f>
        <v xml:space="preserve"> </v>
      </c>
      <c r="AQ6" s="14" t="str">
        <f>IF('NOT Baremi'!AP19&gt;0,'NOT Baremi'!AP18&amp;"."&amp;"SORU"," ")</f>
        <v xml:space="preserve"> </v>
      </c>
      <c r="AR6" s="14" t="str">
        <f>IF('NOT Baremi'!AQ19&gt;0,'NOT Baremi'!AQ18&amp;"."&amp;"SORU"," ")</f>
        <v xml:space="preserve"> </v>
      </c>
      <c r="AS6" s="149" t="str">
        <f>IF('NOT Baremi'!AR19&gt;0,'NOT Baremi'!AR18&amp;"."&amp;"SORU"," ")</f>
        <v xml:space="preserve"> </v>
      </c>
      <c r="AT6" s="163" t="s">
        <v>27</v>
      </c>
      <c r="AU6" s="438"/>
    </row>
    <row r="7" spans="1:47" ht="12" customHeight="1" x14ac:dyDescent="0.25">
      <c r="A7" s="34">
        <f>'S. Listesi'!E4</f>
        <v>1</v>
      </c>
      <c r="B7" s="35">
        <f>IF('S. Listesi'!F4=0," ",'S. Listesi'!F4)</f>
        <v>123455</v>
      </c>
      <c r="C7" s="376" t="str">
        <f>IF('S. Listesi'!G4=0," ",'S. Listesi'!G4)</f>
        <v>Galip USTA</v>
      </c>
      <c r="D7" s="376"/>
      <c r="E7" s="37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50"/>
      <c r="AT7" s="164" t="str">
        <f>IF(COUNTBLANK(F7:AS7)=COLUMNS(F7:AS7)," ",IF(SUM(F7:AS7)=0,0,SUM(F7:AS7)))</f>
        <v xml:space="preserve"> </v>
      </c>
      <c r="AU7" s="158" t="str">
        <f>IF(AT7=" "," ",IF(AT7&gt;=85,5,IF(AT7&gt;=70,4,IF(AT7&gt;=60,3,IF(AT7&gt;=50,2,IF(AT7&gt;=0,1,0))))))</f>
        <v xml:space="preserve"> </v>
      </c>
    </row>
    <row r="8" spans="1:47" ht="12" customHeight="1" x14ac:dyDescent="0.25">
      <c r="A8" s="34">
        <f>'S. Listesi'!E5</f>
        <v>2</v>
      </c>
      <c r="B8" s="35">
        <f>IF('S. Listesi'!F5=0," ",'S. Listesi'!F5)</f>
        <v>123455</v>
      </c>
      <c r="C8" s="376" t="str">
        <f>IF('S. Listesi'!G5=0," ",'S. Listesi'!G5)</f>
        <v>Galip USTA</v>
      </c>
      <c r="D8" s="376"/>
      <c r="E8" s="37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51"/>
      <c r="AT8" s="164" t="str">
        <f t="shared" ref="AT8:AT46" si="0">IF(COUNTBLANK(F8:AS8)=COLUMNS(F8:AS8)," ",IF(SUM(F8:AS8)=0,0,SUM(F8:AS8)))</f>
        <v xml:space="preserve"> </v>
      </c>
      <c r="AU8" s="158" t="str">
        <f t="shared" ref="AU8:AU46" si="1">IF(AT8=" "," ",IF(AT8&gt;=85,5,IF(AT8&gt;=70,4,IF(AT8&gt;=60,3,IF(AT8&gt;=50,2,IF(AT8&gt;=0,1,0))))))</f>
        <v xml:space="preserve"> </v>
      </c>
    </row>
    <row r="9" spans="1:47" ht="12" customHeight="1" x14ac:dyDescent="0.25">
      <c r="A9" s="34">
        <f>'S. Listesi'!E6</f>
        <v>3</v>
      </c>
      <c r="B9" s="35">
        <f>IF('S. Listesi'!F6=0," ",'S. Listesi'!F6)</f>
        <v>123455</v>
      </c>
      <c r="C9" s="376" t="str">
        <f>IF('S. Listesi'!G6=0," ",'S. Listesi'!G6)</f>
        <v>Galip USTA</v>
      </c>
      <c r="D9" s="376"/>
      <c r="E9" s="376"/>
      <c r="F9" s="137">
        <v>0</v>
      </c>
      <c r="G9" s="137">
        <v>0</v>
      </c>
      <c r="H9" s="137">
        <v>5</v>
      </c>
      <c r="I9" s="137">
        <v>0</v>
      </c>
      <c r="J9" s="137">
        <v>0</v>
      </c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50"/>
      <c r="AT9" s="164">
        <f t="shared" si="0"/>
        <v>5</v>
      </c>
      <c r="AU9" s="158">
        <f t="shared" si="1"/>
        <v>1</v>
      </c>
    </row>
    <row r="10" spans="1:47" ht="12" customHeight="1" x14ac:dyDescent="0.25">
      <c r="A10" s="34">
        <f>'S. Listesi'!E7</f>
        <v>4</v>
      </c>
      <c r="B10" s="35">
        <f>IF('S. Listesi'!F7=0," ",'S. Listesi'!F7)</f>
        <v>123455</v>
      </c>
      <c r="C10" s="376" t="str">
        <f>IF('S. Listesi'!G7=0," ",'S. Listesi'!G7)</f>
        <v>Galip USTA</v>
      </c>
      <c r="D10" s="376"/>
      <c r="E10" s="376"/>
      <c r="F10" s="126">
        <v>20</v>
      </c>
      <c r="G10" s="126">
        <v>5</v>
      </c>
      <c r="H10" s="126">
        <v>10</v>
      </c>
      <c r="I10" s="126">
        <v>10</v>
      </c>
      <c r="J10" s="126">
        <v>0</v>
      </c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51"/>
      <c r="AT10" s="164">
        <f t="shared" si="0"/>
        <v>45</v>
      </c>
      <c r="AU10" s="158">
        <f t="shared" si="1"/>
        <v>1</v>
      </c>
    </row>
    <row r="11" spans="1:47" ht="12" customHeight="1" x14ac:dyDescent="0.25">
      <c r="A11" s="34">
        <f>'S. Listesi'!E8</f>
        <v>5</v>
      </c>
      <c r="B11" s="35">
        <f>IF('S. Listesi'!F8=0," ",'S. Listesi'!F8)</f>
        <v>123455</v>
      </c>
      <c r="C11" s="376" t="str">
        <f>IF('S. Listesi'!G8=0," ",'S. Listesi'!G8)</f>
        <v>Galip USTA</v>
      </c>
      <c r="D11" s="376"/>
      <c r="E11" s="37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50"/>
      <c r="AT11" s="164" t="str">
        <f t="shared" si="0"/>
        <v xml:space="preserve"> </v>
      </c>
      <c r="AU11" s="158" t="str">
        <f t="shared" si="1"/>
        <v xml:space="preserve"> </v>
      </c>
    </row>
    <row r="12" spans="1:47" ht="12" customHeight="1" x14ac:dyDescent="0.25">
      <c r="A12" s="34">
        <f>'S. Listesi'!E9</f>
        <v>6</v>
      </c>
      <c r="B12" s="35">
        <f>IF('S. Listesi'!F9=0," ",'S. Listesi'!F9)</f>
        <v>123455</v>
      </c>
      <c r="C12" s="376" t="str">
        <f>IF('S. Listesi'!G9=0," ",'S. Listesi'!G9)</f>
        <v>Galip USTA</v>
      </c>
      <c r="D12" s="376"/>
      <c r="E12" s="376"/>
      <c r="F12" s="126">
        <v>15</v>
      </c>
      <c r="G12" s="126">
        <v>10</v>
      </c>
      <c r="H12" s="126">
        <v>20</v>
      </c>
      <c r="I12" s="126">
        <v>10</v>
      </c>
      <c r="J12" s="126">
        <v>20</v>
      </c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51"/>
      <c r="AT12" s="164">
        <f t="shared" si="0"/>
        <v>75</v>
      </c>
      <c r="AU12" s="158">
        <f t="shared" si="1"/>
        <v>4</v>
      </c>
    </row>
    <row r="13" spans="1:47" ht="12" customHeight="1" x14ac:dyDescent="0.25">
      <c r="A13" s="34">
        <f>'S. Listesi'!E10</f>
        <v>7</v>
      </c>
      <c r="B13" s="35">
        <f>IF('S. Listesi'!F10=0," ",'S. Listesi'!F10)</f>
        <v>123455</v>
      </c>
      <c r="C13" s="376" t="str">
        <f>IF('S. Listesi'!G10=0," ",'S. Listesi'!G10)</f>
        <v>Galip USTA</v>
      </c>
      <c r="D13" s="376"/>
      <c r="E13" s="376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50"/>
      <c r="AT13" s="164" t="str">
        <f t="shared" si="0"/>
        <v xml:space="preserve"> </v>
      </c>
      <c r="AU13" s="158" t="str">
        <f t="shared" si="1"/>
        <v xml:space="preserve"> </v>
      </c>
    </row>
    <row r="14" spans="1:47" ht="12" customHeight="1" x14ac:dyDescent="0.25">
      <c r="A14" s="34">
        <f>'S. Listesi'!E11</f>
        <v>8</v>
      </c>
      <c r="B14" s="35">
        <f>IF('S. Listesi'!F11=0," ",'S. Listesi'!F11)</f>
        <v>123455</v>
      </c>
      <c r="C14" s="376" t="str">
        <f>IF('S. Listesi'!G11=0," ",'S. Listesi'!G11)</f>
        <v>Galip USTA</v>
      </c>
      <c r="D14" s="376"/>
      <c r="E14" s="376"/>
      <c r="F14" s="126">
        <v>5</v>
      </c>
      <c r="G14" s="126">
        <v>0</v>
      </c>
      <c r="H14" s="126">
        <v>20</v>
      </c>
      <c r="I14" s="126">
        <v>0</v>
      </c>
      <c r="J14" s="126">
        <v>20</v>
      </c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51"/>
      <c r="AT14" s="164">
        <f t="shared" si="0"/>
        <v>45</v>
      </c>
      <c r="AU14" s="158">
        <f t="shared" si="1"/>
        <v>1</v>
      </c>
    </row>
    <row r="15" spans="1:47" ht="12" customHeight="1" x14ac:dyDescent="0.25">
      <c r="A15" s="34">
        <f>'S. Listesi'!E12</f>
        <v>9</v>
      </c>
      <c r="B15" s="35">
        <f>IF('S. Listesi'!F12=0," ",'S. Listesi'!F12)</f>
        <v>123455</v>
      </c>
      <c r="C15" s="376" t="str">
        <f>IF('S. Listesi'!G12=0," ",'S. Listesi'!G12)</f>
        <v>Galip USTA</v>
      </c>
      <c r="D15" s="376"/>
      <c r="E15" s="376"/>
      <c r="F15" s="137">
        <v>10</v>
      </c>
      <c r="G15" s="137">
        <v>10</v>
      </c>
      <c r="H15" s="137">
        <v>20</v>
      </c>
      <c r="I15" s="137">
        <v>5</v>
      </c>
      <c r="J15" s="137">
        <v>0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50"/>
      <c r="AT15" s="164">
        <f t="shared" si="0"/>
        <v>45</v>
      </c>
      <c r="AU15" s="158">
        <f t="shared" si="1"/>
        <v>1</v>
      </c>
    </row>
    <row r="16" spans="1:47" ht="12" customHeight="1" x14ac:dyDescent="0.25">
      <c r="A16" s="34">
        <f>'S. Listesi'!E13</f>
        <v>10</v>
      </c>
      <c r="B16" s="35">
        <f>IF('S. Listesi'!F13=0," ",'S. Listesi'!F13)</f>
        <v>123455</v>
      </c>
      <c r="C16" s="376" t="str">
        <f>IF('S. Listesi'!G13=0," ",'S. Listesi'!G13)</f>
        <v>Galip USTA</v>
      </c>
      <c r="D16" s="376"/>
      <c r="E16" s="376"/>
      <c r="F16" s="126">
        <v>20</v>
      </c>
      <c r="G16" s="126">
        <v>5</v>
      </c>
      <c r="H16" s="126">
        <v>20</v>
      </c>
      <c r="I16" s="126">
        <v>0</v>
      </c>
      <c r="J16" s="126">
        <v>0</v>
      </c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51"/>
      <c r="AT16" s="164">
        <f t="shared" si="0"/>
        <v>45</v>
      </c>
      <c r="AU16" s="158">
        <f t="shared" si="1"/>
        <v>1</v>
      </c>
    </row>
    <row r="17" spans="1:47" ht="12" customHeight="1" x14ac:dyDescent="0.25">
      <c r="A17" s="34">
        <f>'S. Listesi'!E14</f>
        <v>11</v>
      </c>
      <c r="B17" s="35">
        <f>IF('S. Listesi'!F14=0," ",'S. Listesi'!F14)</f>
        <v>123455</v>
      </c>
      <c r="C17" s="376" t="str">
        <f>IF('S. Listesi'!G14=0," ",'S. Listesi'!G14)</f>
        <v>Galip USTA</v>
      </c>
      <c r="D17" s="376"/>
      <c r="E17" s="376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50"/>
      <c r="AT17" s="164" t="str">
        <f t="shared" si="0"/>
        <v xml:space="preserve"> </v>
      </c>
      <c r="AU17" s="158" t="str">
        <f t="shared" si="1"/>
        <v xml:space="preserve"> </v>
      </c>
    </row>
    <row r="18" spans="1:47" ht="12" customHeight="1" x14ac:dyDescent="0.25">
      <c r="A18" s="34">
        <f>'S. Listesi'!E15</f>
        <v>12</v>
      </c>
      <c r="B18" s="35">
        <f>IF('S. Listesi'!F15=0," ",'S. Listesi'!F15)</f>
        <v>123455</v>
      </c>
      <c r="C18" s="376" t="str">
        <f>IF('S. Listesi'!G15=0," ",'S. Listesi'!G15)</f>
        <v>Galip USTA</v>
      </c>
      <c r="D18" s="376"/>
      <c r="E18" s="37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51"/>
      <c r="AT18" s="164" t="str">
        <f t="shared" si="0"/>
        <v xml:space="preserve"> </v>
      </c>
      <c r="AU18" s="158" t="str">
        <f t="shared" si="1"/>
        <v xml:space="preserve"> </v>
      </c>
    </row>
    <row r="19" spans="1:47" ht="12" customHeight="1" x14ac:dyDescent="0.25">
      <c r="A19" s="34">
        <f>'S. Listesi'!E16</f>
        <v>13</v>
      </c>
      <c r="B19" s="35">
        <f>IF('S. Listesi'!F16=0," ",'S. Listesi'!F16)</f>
        <v>123455</v>
      </c>
      <c r="C19" s="376" t="str">
        <f>IF('S. Listesi'!G16=0," ",'S. Listesi'!G16)</f>
        <v>Galip USTA</v>
      </c>
      <c r="D19" s="376"/>
      <c r="E19" s="376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50"/>
      <c r="AT19" s="164" t="str">
        <f t="shared" si="0"/>
        <v xml:space="preserve"> </v>
      </c>
      <c r="AU19" s="158" t="str">
        <f t="shared" si="1"/>
        <v xml:space="preserve"> </v>
      </c>
    </row>
    <row r="20" spans="1:47" ht="12" customHeight="1" x14ac:dyDescent="0.25">
      <c r="A20" s="34">
        <f>'S. Listesi'!E17</f>
        <v>14</v>
      </c>
      <c r="B20" s="35">
        <f>IF('S. Listesi'!F17=0," ",'S. Listesi'!F17)</f>
        <v>123455</v>
      </c>
      <c r="C20" s="376" t="str">
        <f>IF('S. Listesi'!G17=0," ",'S. Listesi'!G17)</f>
        <v>Galip USTA</v>
      </c>
      <c r="D20" s="376"/>
      <c r="E20" s="376"/>
      <c r="F20" s="126">
        <v>20</v>
      </c>
      <c r="G20" s="126">
        <v>0</v>
      </c>
      <c r="H20" s="126">
        <v>10</v>
      </c>
      <c r="I20" s="126">
        <v>0</v>
      </c>
      <c r="J20" s="126">
        <v>15</v>
      </c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51"/>
      <c r="AT20" s="164">
        <f t="shared" si="0"/>
        <v>45</v>
      </c>
      <c r="AU20" s="158">
        <f t="shared" si="1"/>
        <v>1</v>
      </c>
    </row>
    <row r="21" spans="1:47" ht="12" customHeight="1" x14ac:dyDescent="0.25">
      <c r="A21" s="34">
        <f>'S. Listesi'!E18</f>
        <v>15</v>
      </c>
      <c r="B21" s="35">
        <f>IF('S. Listesi'!F18=0," ",'S. Listesi'!F18)</f>
        <v>123455</v>
      </c>
      <c r="C21" s="376" t="str">
        <f>IF('S. Listesi'!G18=0," ",'S. Listesi'!G18)</f>
        <v>Galip USTA</v>
      </c>
      <c r="D21" s="376"/>
      <c r="E21" s="376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50"/>
      <c r="AT21" s="164" t="str">
        <f t="shared" si="0"/>
        <v xml:space="preserve"> </v>
      </c>
      <c r="AU21" s="158" t="str">
        <f t="shared" si="1"/>
        <v xml:space="preserve"> </v>
      </c>
    </row>
    <row r="22" spans="1:47" ht="12" customHeight="1" x14ac:dyDescent="0.25">
      <c r="A22" s="34">
        <f>'S. Listesi'!E19</f>
        <v>16</v>
      </c>
      <c r="B22" s="35">
        <f>IF('S. Listesi'!F19=0," ",'S. Listesi'!F19)</f>
        <v>123455</v>
      </c>
      <c r="C22" s="376" t="str">
        <f>IF('S. Listesi'!G19=0," ",'S. Listesi'!G19)</f>
        <v>Galip USTA</v>
      </c>
      <c r="D22" s="376"/>
      <c r="E22" s="37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51"/>
      <c r="AT22" s="164" t="str">
        <f t="shared" si="0"/>
        <v xml:space="preserve"> </v>
      </c>
      <c r="AU22" s="158" t="str">
        <f t="shared" si="1"/>
        <v xml:space="preserve"> </v>
      </c>
    </row>
    <row r="23" spans="1:47" ht="12" customHeight="1" x14ac:dyDescent="0.25">
      <c r="A23" s="34">
        <f>'S. Listesi'!E20</f>
        <v>17</v>
      </c>
      <c r="B23" s="35">
        <f>IF('S. Listesi'!F20=0," ",'S. Listesi'!F20)</f>
        <v>123455</v>
      </c>
      <c r="C23" s="376" t="str">
        <f>IF('S. Listesi'!G20=0," ",'S. Listesi'!G20)</f>
        <v>Galip USTA</v>
      </c>
      <c r="D23" s="376"/>
      <c r="E23" s="376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50"/>
      <c r="AT23" s="164" t="str">
        <f t="shared" si="0"/>
        <v xml:space="preserve"> </v>
      </c>
      <c r="AU23" s="158" t="str">
        <f t="shared" si="1"/>
        <v xml:space="preserve"> </v>
      </c>
    </row>
    <row r="24" spans="1:47" ht="12" customHeight="1" x14ac:dyDescent="0.25">
      <c r="A24" s="34">
        <f>'S. Listesi'!E21</f>
        <v>18</v>
      </c>
      <c r="B24" s="35">
        <f>IF('S. Listesi'!F21=0," ",'S. Listesi'!F21)</f>
        <v>123455</v>
      </c>
      <c r="C24" s="376" t="str">
        <f>IF('S. Listesi'!G21=0," ",'S. Listesi'!G21)</f>
        <v>Galip USTA</v>
      </c>
      <c r="D24" s="376"/>
      <c r="E24" s="37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51"/>
      <c r="AT24" s="164" t="str">
        <f t="shared" si="0"/>
        <v xml:space="preserve"> </v>
      </c>
      <c r="AU24" s="158" t="str">
        <f t="shared" si="1"/>
        <v xml:space="preserve"> </v>
      </c>
    </row>
    <row r="25" spans="1:47" ht="12" customHeight="1" x14ac:dyDescent="0.25">
      <c r="A25" s="34">
        <f>'S. Listesi'!E22</f>
        <v>19</v>
      </c>
      <c r="B25" s="35">
        <f>IF('S. Listesi'!F22=0," ",'S. Listesi'!F22)</f>
        <v>123455</v>
      </c>
      <c r="C25" s="376" t="str">
        <f>IF('S. Listesi'!G22=0," ",'S. Listesi'!G22)</f>
        <v>Galip USTA</v>
      </c>
      <c r="D25" s="376"/>
      <c r="E25" s="376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50"/>
      <c r="AT25" s="164" t="str">
        <f t="shared" si="0"/>
        <v xml:space="preserve"> </v>
      </c>
      <c r="AU25" s="158" t="str">
        <f t="shared" si="1"/>
        <v xml:space="preserve"> </v>
      </c>
    </row>
    <row r="26" spans="1:47" ht="12" customHeight="1" x14ac:dyDescent="0.25">
      <c r="A26" s="34">
        <f>'S. Listesi'!E23</f>
        <v>20</v>
      </c>
      <c r="B26" s="35">
        <f>IF('S. Listesi'!F23=0," ",'S. Listesi'!F23)</f>
        <v>123455</v>
      </c>
      <c r="C26" s="376" t="str">
        <f>IF('S. Listesi'!G23=0," ",'S. Listesi'!G23)</f>
        <v>Galip USTA</v>
      </c>
      <c r="D26" s="376"/>
      <c r="E26" s="37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51"/>
      <c r="AT26" s="164" t="str">
        <f t="shared" si="0"/>
        <v xml:space="preserve"> </v>
      </c>
      <c r="AU26" s="158" t="str">
        <f t="shared" si="1"/>
        <v xml:space="preserve"> </v>
      </c>
    </row>
    <row r="27" spans="1:47" ht="12" customHeight="1" x14ac:dyDescent="0.25">
      <c r="A27" s="34">
        <f>'S. Listesi'!E24</f>
        <v>21</v>
      </c>
      <c r="B27" s="35">
        <f>IF('S. Listesi'!F24=0," ",'S. Listesi'!F24)</f>
        <v>123455</v>
      </c>
      <c r="C27" s="376" t="str">
        <f>IF('S. Listesi'!G24=0," ",'S. Listesi'!G24)</f>
        <v>Galip USTA</v>
      </c>
      <c r="D27" s="376"/>
      <c r="E27" s="376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50"/>
      <c r="AT27" s="164" t="str">
        <f t="shared" si="0"/>
        <v xml:space="preserve"> </v>
      </c>
      <c r="AU27" s="158" t="str">
        <f t="shared" si="1"/>
        <v xml:space="preserve"> </v>
      </c>
    </row>
    <row r="28" spans="1:47" ht="12" customHeight="1" x14ac:dyDescent="0.25">
      <c r="A28" s="34">
        <f>'S. Listesi'!E25</f>
        <v>22</v>
      </c>
      <c r="B28" s="35">
        <f>IF('S. Listesi'!F25=0," ",'S. Listesi'!F25)</f>
        <v>123455</v>
      </c>
      <c r="C28" s="376" t="str">
        <f>IF('S. Listesi'!G25=0," ",'S. Listesi'!G25)</f>
        <v>Galip USTA</v>
      </c>
      <c r="D28" s="376"/>
      <c r="E28" s="376"/>
      <c r="F28" s="126">
        <v>0</v>
      </c>
      <c r="G28" s="126">
        <v>10</v>
      </c>
      <c r="H28" s="126">
        <v>20</v>
      </c>
      <c r="I28" s="126">
        <v>0</v>
      </c>
      <c r="J28" s="126">
        <v>0</v>
      </c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51"/>
      <c r="AT28" s="164">
        <f t="shared" si="0"/>
        <v>30</v>
      </c>
      <c r="AU28" s="158">
        <f t="shared" si="1"/>
        <v>1</v>
      </c>
    </row>
    <row r="29" spans="1:47" ht="12" customHeight="1" x14ac:dyDescent="0.25">
      <c r="A29" s="34">
        <f>'S. Listesi'!E26</f>
        <v>23</v>
      </c>
      <c r="B29" s="35">
        <f>IF('S. Listesi'!F26=0," ",'S. Listesi'!F26)</f>
        <v>123455</v>
      </c>
      <c r="C29" s="376" t="str">
        <f>IF('S. Listesi'!G26=0," ",'S. Listesi'!G26)</f>
        <v>Galip USTA</v>
      </c>
      <c r="D29" s="376"/>
      <c r="E29" s="376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50"/>
      <c r="AT29" s="164" t="str">
        <f t="shared" si="0"/>
        <v xml:space="preserve"> </v>
      </c>
      <c r="AU29" s="158" t="str">
        <f t="shared" si="1"/>
        <v xml:space="preserve"> </v>
      </c>
    </row>
    <row r="30" spans="1:47" ht="12" customHeight="1" x14ac:dyDescent="0.25">
      <c r="A30" s="34">
        <f>'S. Listesi'!E27</f>
        <v>24</v>
      </c>
      <c r="B30" s="35">
        <f>IF('S. Listesi'!F27=0," ",'S. Listesi'!F27)</f>
        <v>123455</v>
      </c>
      <c r="C30" s="354" t="str">
        <f>IF('S. Listesi'!G27=0," ",'S. Listesi'!G27)</f>
        <v>Galip USTA</v>
      </c>
      <c r="D30" s="355"/>
      <c r="E30" s="35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51"/>
      <c r="AT30" s="164" t="str">
        <f t="shared" si="0"/>
        <v xml:space="preserve"> </v>
      </c>
      <c r="AU30" s="158" t="str">
        <f t="shared" si="1"/>
        <v xml:space="preserve"> </v>
      </c>
    </row>
    <row r="31" spans="1:47" ht="12" customHeight="1" x14ac:dyDescent="0.25">
      <c r="A31" s="34">
        <f>'S. Listesi'!E28</f>
        <v>25</v>
      </c>
      <c r="B31" s="35">
        <f>IF('S. Listesi'!F28=0," ",'S. Listesi'!F28)</f>
        <v>123455</v>
      </c>
      <c r="C31" s="354" t="str">
        <f>IF('S. Listesi'!G28=0," ",'S. Listesi'!G28)</f>
        <v>Galip USTA</v>
      </c>
      <c r="D31" s="355"/>
      <c r="E31" s="356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50"/>
      <c r="AT31" s="164" t="str">
        <f t="shared" si="0"/>
        <v xml:space="preserve"> </v>
      </c>
      <c r="AU31" s="158" t="str">
        <f t="shared" si="1"/>
        <v xml:space="preserve"> </v>
      </c>
    </row>
    <row r="32" spans="1:47" ht="12" customHeight="1" x14ac:dyDescent="0.25">
      <c r="A32" s="34">
        <f>'S. Listesi'!E29</f>
        <v>26</v>
      </c>
      <c r="B32" s="35">
        <f>IF('S. Listesi'!F29=0," ",'S. Listesi'!F29)</f>
        <v>123455</v>
      </c>
      <c r="C32" s="354" t="str">
        <f>IF('S. Listesi'!G29=0," ",'S. Listesi'!G29)</f>
        <v>Galip USTA</v>
      </c>
      <c r="D32" s="355"/>
      <c r="E32" s="35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51"/>
      <c r="AT32" s="164" t="str">
        <f t="shared" si="0"/>
        <v xml:space="preserve"> </v>
      </c>
      <c r="AU32" s="158" t="str">
        <f t="shared" si="1"/>
        <v xml:space="preserve"> </v>
      </c>
    </row>
    <row r="33" spans="1:47" ht="12" customHeight="1" x14ac:dyDescent="0.25">
      <c r="A33" s="34">
        <f>'S. Listesi'!E30</f>
        <v>27</v>
      </c>
      <c r="B33" s="35">
        <f>IF('S. Listesi'!F30=0," ",'S. Listesi'!F30)</f>
        <v>123455</v>
      </c>
      <c r="C33" s="354" t="str">
        <f>IF('S. Listesi'!G30=0," ",'S. Listesi'!G30)</f>
        <v>Galip USTA</v>
      </c>
      <c r="D33" s="355"/>
      <c r="E33" s="356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50"/>
      <c r="AT33" s="164" t="str">
        <f t="shared" si="0"/>
        <v xml:space="preserve"> </v>
      </c>
      <c r="AU33" s="158" t="str">
        <f t="shared" si="1"/>
        <v xml:space="preserve"> </v>
      </c>
    </row>
    <row r="34" spans="1:47" ht="12" customHeight="1" x14ac:dyDescent="0.25">
      <c r="A34" s="34">
        <f>'S. Listesi'!E31</f>
        <v>28</v>
      </c>
      <c r="B34" s="35">
        <f>IF('S. Listesi'!F31=0," ",'S. Listesi'!F31)</f>
        <v>123455</v>
      </c>
      <c r="C34" s="354" t="str">
        <f>IF('S. Listesi'!G31=0," ",'S. Listesi'!G31)</f>
        <v>Galip USTA</v>
      </c>
      <c r="D34" s="355"/>
      <c r="E34" s="356"/>
      <c r="F34" s="126">
        <v>5</v>
      </c>
      <c r="G34" s="126">
        <v>0</v>
      </c>
      <c r="H34" s="126">
        <v>10</v>
      </c>
      <c r="I34" s="126">
        <v>10</v>
      </c>
      <c r="J34" s="126">
        <v>20</v>
      </c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51"/>
      <c r="AT34" s="164">
        <f t="shared" si="0"/>
        <v>45</v>
      </c>
      <c r="AU34" s="158">
        <f t="shared" si="1"/>
        <v>1</v>
      </c>
    </row>
    <row r="35" spans="1:47" ht="12" customHeight="1" x14ac:dyDescent="0.25">
      <c r="A35" s="34">
        <f>'S. Listesi'!E32</f>
        <v>29</v>
      </c>
      <c r="B35" s="35">
        <f>IF('S. Listesi'!F32=0," ",'S. Listesi'!F32)</f>
        <v>123455</v>
      </c>
      <c r="C35" s="354" t="str">
        <f>IF('S. Listesi'!G32=0," ",'S. Listesi'!G32)</f>
        <v>Galip USTA</v>
      </c>
      <c r="D35" s="355"/>
      <c r="E35" s="356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50"/>
      <c r="AT35" s="164" t="str">
        <f t="shared" si="0"/>
        <v xml:space="preserve"> </v>
      </c>
      <c r="AU35" s="158" t="str">
        <f t="shared" si="1"/>
        <v xml:space="preserve"> </v>
      </c>
    </row>
    <row r="36" spans="1:47" ht="12" customHeight="1" x14ac:dyDescent="0.25">
      <c r="A36" s="34">
        <f>'S. Listesi'!E33</f>
        <v>30</v>
      </c>
      <c r="B36" s="35">
        <f>IF('S. Listesi'!F33=0," ",'S. Listesi'!F33)</f>
        <v>123455</v>
      </c>
      <c r="C36" s="354" t="str">
        <f>IF('S. Listesi'!G33=0," ",'S. Listesi'!G33)</f>
        <v>Galip USTA</v>
      </c>
      <c r="D36" s="355"/>
      <c r="E36" s="35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51"/>
      <c r="AT36" s="164" t="str">
        <f t="shared" si="0"/>
        <v xml:space="preserve"> </v>
      </c>
      <c r="AU36" s="158" t="str">
        <f t="shared" si="1"/>
        <v xml:space="preserve"> </v>
      </c>
    </row>
    <row r="37" spans="1:47" ht="12" customHeight="1" x14ac:dyDescent="0.25">
      <c r="A37" s="34">
        <f>'S. Listesi'!E34</f>
        <v>31</v>
      </c>
      <c r="B37" s="35">
        <f>IF('S. Listesi'!F34=0," ",'S. Listesi'!F34)</f>
        <v>123455</v>
      </c>
      <c r="C37" s="354" t="str">
        <f>IF('S. Listesi'!G34=0," ",'S. Listesi'!G34)</f>
        <v>Galip USTA</v>
      </c>
      <c r="D37" s="355"/>
      <c r="E37" s="356"/>
      <c r="F37" s="137">
        <v>10</v>
      </c>
      <c r="G37" s="137">
        <v>0</v>
      </c>
      <c r="H37" s="137">
        <v>20</v>
      </c>
      <c r="I37" s="137">
        <v>15</v>
      </c>
      <c r="J37" s="137">
        <v>20</v>
      </c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50"/>
      <c r="AT37" s="164">
        <f t="shared" si="0"/>
        <v>65</v>
      </c>
      <c r="AU37" s="158">
        <f t="shared" si="1"/>
        <v>3</v>
      </c>
    </row>
    <row r="38" spans="1:47" ht="12" customHeight="1" x14ac:dyDescent="0.25">
      <c r="A38" s="34">
        <f>'S. Listesi'!E35</f>
        <v>32</v>
      </c>
      <c r="B38" s="35">
        <f>IF('S. Listesi'!F35=0," ",'S. Listesi'!F35)</f>
        <v>123455</v>
      </c>
      <c r="C38" s="354" t="str">
        <f>IF('S. Listesi'!G35=0," ",'S. Listesi'!G35)</f>
        <v>Galip USTA</v>
      </c>
      <c r="D38" s="355"/>
      <c r="E38" s="35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51"/>
      <c r="AT38" s="164" t="str">
        <f t="shared" si="0"/>
        <v xml:space="preserve"> </v>
      </c>
      <c r="AU38" s="158" t="str">
        <f t="shared" si="1"/>
        <v xml:space="preserve"> </v>
      </c>
    </row>
    <row r="39" spans="1:47" ht="12" customHeight="1" x14ac:dyDescent="0.25">
      <c r="A39" s="34">
        <f>'S. Listesi'!E36</f>
        <v>33</v>
      </c>
      <c r="B39" s="35">
        <f>IF('S. Listesi'!F36=0," ",'S. Listesi'!F36)</f>
        <v>123455</v>
      </c>
      <c r="C39" s="354" t="str">
        <f>IF('S. Listesi'!G36=0," ",'S. Listesi'!G36)</f>
        <v>Galip USTA</v>
      </c>
      <c r="D39" s="355"/>
      <c r="E39" s="356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50"/>
      <c r="AT39" s="164" t="str">
        <f t="shared" si="0"/>
        <v xml:space="preserve"> </v>
      </c>
      <c r="AU39" s="158" t="str">
        <f t="shared" si="1"/>
        <v xml:space="preserve"> </v>
      </c>
    </row>
    <row r="40" spans="1:47" ht="12" customHeight="1" x14ac:dyDescent="0.25">
      <c r="A40" s="34">
        <f>'S. Listesi'!E37</f>
        <v>34</v>
      </c>
      <c r="B40" s="35">
        <f>IF('S. Listesi'!F37=0," ",'S. Listesi'!F37)</f>
        <v>123455</v>
      </c>
      <c r="C40" s="354" t="str">
        <f>IF('S. Listesi'!G37=0," ",'S. Listesi'!G37)</f>
        <v>Galip USTA</v>
      </c>
      <c r="D40" s="355"/>
      <c r="E40" s="35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51"/>
      <c r="AT40" s="164" t="str">
        <f t="shared" si="0"/>
        <v xml:space="preserve"> </v>
      </c>
      <c r="AU40" s="158" t="str">
        <f t="shared" si="1"/>
        <v xml:space="preserve"> </v>
      </c>
    </row>
    <row r="41" spans="1:47" ht="12" customHeight="1" x14ac:dyDescent="0.25">
      <c r="A41" s="34">
        <f>'S. Listesi'!E38</f>
        <v>35</v>
      </c>
      <c r="B41" s="35">
        <f>IF('S. Listesi'!F38=0," ",'S. Listesi'!F38)</f>
        <v>123455</v>
      </c>
      <c r="C41" s="354" t="str">
        <f>IF('S. Listesi'!G38=0," ",'S. Listesi'!G38)</f>
        <v>Galip USTA</v>
      </c>
      <c r="D41" s="355"/>
      <c r="E41" s="356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50"/>
      <c r="AT41" s="164" t="str">
        <f t="shared" si="0"/>
        <v xml:space="preserve"> </v>
      </c>
      <c r="AU41" s="158" t="str">
        <f t="shared" si="1"/>
        <v xml:space="preserve"> </v>
      </c>
    </row>
    <row r="42" spans="1:47" ht="12" customHeight="1" x14ac:dyDescent="0.25">
      <c r="A42" s="34">
        <f>'S. Listesi'!E39</f>
        <v>36</v>
      </c>
      <c r="B42" s="35">
        <f>IF('S. Listesi'!F39=0," ",'S. Listesi'!F39)</f>
        <v>123455</v>
      </c>
      <c r="C42" s="354" t="str">
        <f>IF('S. Listesi'!G39=0," ",'S. Listesi'!G39)</f>
        <v>Galip USTA</v>
      </c>
      <c r="D42" s="355"/>
      <c r="E42" s="35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51"/>
      <c r="AT42" s="164" t="str">
        <f t="shared" si="0"/>
        <v xml:space="preserve"> </v>
      </c>
      <c r="AU42" s="158" t="str">
        <f t="shared" si="1"/>
        <v xml:space="preserve"> </v>
      </c>
    </row>
    <row r="43" spans="1:47" ht="12" customHeight="1" x14ac:dyDescent="0.25">
      <c r="A43" s="34">
        <f>'S. Listesi'!E40</f>
        <v>37</v>
      </c>
      <c r="B43" s="35">
        <f>IF('S. Listesi'!F40=0," ",'S. Listesi'!F40)</f>
        <v>123455</v>
      </c>
      <c r="C43" s="354" t="str">
        <f>IF('S. Listesi'!G40=0," ",'S. Listesi'!G40)</f>
        <v>Galip USTA</v>
      </c>
      <c r="D43" s="355"/>
      <c r="E43" s="356"/>
      <c r="F43" s="137">
        <v>10</v>
      </c>
      <c r="G43" s="137">
        <v>10</v>
      </c>
      <c r="H43" s="137">
        <v>0</v>
      </c>
      <c r="I43" s="137">
        <v>5</v>
      </c>
      <c r="J43" s="137">
        <v>20</v>
      </c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50"/>
      <c r="AT43" s="164">
        <f t="shared" si="0"/>
        <v>45</v>
      </c>
      <c r="AU43" s="158">
        <f t="shared" si="1"/>
        <v>1</v>
      </c>
    </row>
    <row r="44" spans="1:47" ht="12" customHeight="1" x14ac:dyDescent="0.25">
      <c r="A44" s="34">
        <f>'S. Listesi'!E41</f>
        <v>38</v>
      </c>
      <c r="B44" s="35">
        <f>IF('S. Listesi'!F41=0," ",'S. Listesi'!F41)</f>
        <v>123455</v>
      </c>
      <c r="C44" s="354" t="str">
        <f>IF('S. Listesi'!G41=0," ",'S. Listesi'!G41)</f>
        <v>Galip USTA</v>
      </c>
      <c r="D44" s="355"/>
      <c r="E44" s="35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51"/>
      <c r="AT44" s="164" t="str">
        <f t="shared" si="0"/>
        <v xml:space="preserve"> </v>
      </c>
      <c r="AU44" s="158" t="str">
        <f t="shared" si="1"/>
        <v xml:space="preserve"> </v>
      </c>
    </row>
    <row r="45" spans="1:47" ht="12" customHeight="1" x14ac:dyDescent="0.25">
      <c r="A45" s="34">
        <f>'S. Listesi'!E42</f>
        <v>39</v>
      </c>
      <c r="B45" s="35">
        <f>IF('S. Listesi'!F42=0," ",'S. Listesi'!F42)</f>
        <v>123455</v>
      </c>
      <c r="C45" s="354" t="str">
        <f>IF('S. Listesi'!G42=0," ",'S. Listesi'!G42)</f>
        <v>Galip USTA</v>
      </c>
      <c r="D45" s="355"/>
      <c r="E45" s="356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50"/>
      <c r="AT45" s="164" t="str">
        <f t="shared" si="0"/>
        <v xml:space="preserve"> </v>
      </c>
      <c r="AU45" s="158" t="str">
        <f t="shared" si="1"/>
        <v xml:space="preserve"> </v>
      </c>
    </row>
    <row r="46" spans="1:47" ht="13" x14ac:dyDescent="0.25">
      <c r="A46" s="34">
        <f>'S. Listesi'!E43</f>
        <v>40</v>
      </c>
      <c r="B46" s="35">
        <f>IF('S. Listesi'!F43=0," ",'S. Listesi'!F43)</f>
        <v>123455</v>
      </c>
      <c r="C46" s="354" t="str">
        <f>IF('S. Listesi'!G43=0," ",'S. Listesi'!G43)</f>
        <v>Galip USTA</v>
      </c>
      <c r="D46" s="355"/>
      <c r="E46" s="35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51"/>
      <c r="AT46" s="164" t="str">
        <f t="shared" si="0"/>
        <v xml:space="preserve"> </v>
      </c>
      <c r="AU46" s="158" t="str">
        <f t="shared" si="1"/>
        <v xml:space="preserve"> </v>
      </c>
    </row>
    <row r="47" spans="1:47" ht="39.75" customHeight="1" x14ac:dyDescent="0.25">
      <c r="A47" s="361" t="s">
        <v>17</v>
      </c>
      <c r="B47" s="362"/>
      <c r="C47" s="362"/>
      <c r="D47" s="362"/>
      <c r="E47" s="363"/>
      <c r="F47" s="16" t="str">
        <f>F6</f>
        <v>1.SORU</v>
      </c>
      <c r="G47" s="16" t="str">
        <f t="shared" ref="G47:AS47" si="2">G6</f>
        <v>2.SORU</v>
      </c>
      <c r="H47" s="16" t="str">
        <f t="shared" si="2"/>
        <v>3.SORU</v>
      </c>
      <c r="I47" s="16" t="str">
        <f t="shared" si="2"/>
        <v>4.SORU</v>
      </c>
      <c r="J47" s="16" t="str">
        <f t="shared" si="2"/>
        <v>5.SORU</v>
      </c>
      <c r="K47" s="16" t="str">
        <f t="shared" si="2"/>
        <v xml:space="preserve"> </v>
      </c>
      <c r="L47" s="16" t="str">
        <f t="shared" si="2"/>
        <v xml:space="preserve"> </v>
      </c>
      <c r="M47" s="16" t="str">
        <f t="shared" si="2"/>
        <v xml:space="preserve"> </v>
      </c>
      <c r="N47" s="16" t="str">
        <f t="shared" si="2"/>
        <v xml:space="preserve"> </v>
      </c>
      <c r="O47" s="16" t="str">
        <f t="shared" si="2"/>
        <v xml:space="preserve"> </v>
      </c>
      <c r="P47" s="16" t="str">
        <f t="shared" si="2"/>
        <v xml:space="preserve"> </v>
      </c>
      <c r="Q47" s="16" t="str">
        <f t="shared" si="2"/>
        <v xml:space="preserve"> </v>
      </c>
      <c r="R47" s="16" t="str">
        <f t="shared" si="2"/>
        <v xml:space="preserve"> </v>
      </c>
      <c r="S47" s="16" t="str">
        <f t="shared" si="2"/>
        <v xml:space="preserve"> </v>
      </c>
      <c r="T47" s="16" t="str">
        <f t="shared" si="2"/>
        <v xml:space="preserve"> </v>
      </c>
      <c r="U47" s="16" t="str">
        <f t="shared" si="2"/>
        <v xml:space="preserve"> </v>
      </c>
      <c r="V47" s="16" t="str">
        <f t="shared" si="2"/>
        <v xml:space="preserve"> </v>
      </c>
      <c r="W47" s="16" t="str">
        <f t="shared" si="2"/>
        <v xml:space="preserve"> </v>
      </c>
      <c r="X47" s="16" t="str">
        <f t="shared" si="2"/>
        <v xml:space="preserve"> </v>
      </c>
      <c r="Y47" s="16" t="str">
        <f t="shared" si="2"/>
        <v xml:space="preserve"> </v>
      </c>
      <c r="Z47" s="16" t="str">
        <f t="shared" si="2"/>
        <v xml:space="preserve"> </v>
      </c>
      <c r="AA47" s="16" t="str">
        <f t="shared" si="2"/>
        <v xml:space="preserve"> </v>
      </c>
      <c r="AB47" s="16" t="str">
        <f t="shared" si="2"/>
        <v xml:space="preserve"> </v>
      </c>
      <c r="AC47" s="16" t="str">
        <f t="shared" si="2"/>
        <v xml:space="preserve"> </v>
      </c>
      <c r="AD47" s="16" t="str">
        <f t="shared" si="2"/>
        <v xml:space="preserve"> </v>
      </c>
      <c r="AE47" s="16" t="str">
        <f t="shared" si="2"/>
        <v xml:space="preserve"> </v>
      </c>
      <c r="AF47" s="16" t="str">
        <f t="shared" si="2"/>
        <v xml:space="preserve"> </v>
      </c>
      <c r="AG47" s="16" t="str">
        <f t="shared" si="2"/>
        <v xml:space="preserve"> </v>
      </c>
      <c r="AH47" s="16" t="str">
        <f t="shared" si="2"/>
        <v xml:space="preserve"> </v>
      </c>
      <c r="AI47" s="16" t="str">
        <f t="shared" si="2"/>
        <v xml:space="preserve"> </v>
      </c>
      <c r="AJ47" s="16" t="str">
        <f t="shared" si="2"/>
        <v xml:space="preserve"> </v>
      </c>
      <c r="AK47" s="16" t="str">
        <f t="shared" si="2"/>
        <v xml:space="preserve"> </v>
      </c>
      <c r="AL47" s="16" t="str">
        <f t="shared" si="2"/>
        <v xml:space="preserve"> </v>
      </c>
      <c r="AM47" s="16" t="str">
        <f t="shared" si="2"/>
        <v xml:space="preserve"> </v>
      </c>
      <c r="AN47" s="16" t="str">
        <f t="shared" si="2"/>
        <v xml:space="preserve"> </v>
      </c>
      <c r="AO47" s="16" t="str">
        <f t="shared" si="2"/>
        <v xml:space="preserve"> </v>
      </c>
      <c r="AP47" s="16" t="str">
        <f t="shared" si="2"/>
        <v xml:space="preserve"> </v>
      </c>
      <c r="AQ47" s="16" t="str">
        <f t="shared" si="2"/>
        <v xml:space="preserve"> </v>
      </c>
      <c r="AR47" s="16" t="str">
        <f t="shared" si="2"/>
        <v xml:space="preserve"> </v>
      </c>
      <c r="AS47" s="152" t="str">
        <f t="shared" si="2"/>
        <v xml:space="preserve"> </v>
      </c>
      <c r="AT47" s="165"/>
      <c r="AU47" s="159"/>
    </row>
    <row r="48" spans="1:47" ht="19.5" customHeight="1" x14ac:dyDescent="0.25">
      <c r="A48" s="417" t="s">
        <v>26</v>
      </c>
      <c r="B48" s="418"/>
      <c r="C48" s="418"/>
      <c r="D48" s="418"/>
      <c r="E48" s="419"/>
      <c r="F48" s="193">
        <f t="shared" ref="F48:AS48" si="3">IF(COUNTBLANK(F7:F46)=ROWS(F7:F46)," ",SUM(F7:F46))</f>
        <v>115</v>
      </c>
      <c r="G48" s="193">
        <f t="shared" si="3"/>
        <v>50</v>
      </c>
      <c r="H48" s="193">
        <f t="shared" si="3"/>
        <v>155</v>
      </c>
      <c r="I48" s="193">
        <f t="shared" si="3"/>
        <v>55</v>
      </c>
      <c r="J48" s="193">
        <f t="shared" si="3"/>
        <v>115</v>
      </c>
      <c r="K48" s="193" t="str">
        <f t="shared" si="3"/>
        <v xml:space="preserve"> </v>
      </c>
      <c r="L48" s="193" t="str">
        <f t="shared" si="3"/>
        <v xml:space="preserve"> </v>
      </c>
      <c r="M48" s="193" t="str">
        <f t="shared" si="3"/>
        <v xml:space="preserve"> </v>
      </c>
      <c r="N48" s="193" t="str">
        <f t="shared" si="3"/>
        <v xml:space="preserve"> </v>
      </c>
      <c r="O48" s="193" t="str">
        <f t="shared" si="3"/>
        <v xml:space="preserve"> </v>
      </c>
      <c r="P48" s="193" t="str">
        <f t="shared" si="3"/>
        <v xml:space="preserve"> </v>
      </c>
      <c r="Q48" s="193" t="str">
        <f t="shared" si="3"/>
        <v xml:space="preserve"> </v>
      </c>
      <c r="R48" s="193" t="str">
        <f t="shared" si="3"/>
        <v xml:space="preserve"> </v>
      </c>
      <c r="S48" s="193" t="str">
        <f t="shared" si="3"/>
        <v xml:space="preserve"> </v>
      </c>
      <c r="T48" s="193" t="str">
        <f t="shared" si="3"/>
        <v xml:space="preserve"> </v>
      </c>
      <c r="U48" s="193" t="str">
        <f t="shared" si="3"/>
        <v xml:space="preserve"> </v>
      </c>
      <c r="V48" s="193" t="str">
        <f t="shared" si="3"/>
        <v xml:space="preserve"> </v>
      </c>
      <c r="W48" s="193" t="str">
        <f t="shared" si="3"/>
        <v xml:space="preserve"> </v>
      </c>
      <c r="X48" s="193" t="str">
        <f t="shared" si="3"/>
        <v xml:space="preserve"> </v>
      </c>
      <c r="Y48" s="193" t="str">
        <f t="shared" si="3"/>
        <v xml:space="preserve"> </v>
      </c>
      <c r="Z48" s="193" t="str">
        <f t="shared" si="3"/>
        <v xml:space="preserve"> </v>
      </c>
      <c r="AA48" s="193" t="str">
        <f t="shared" si="3"/>
        <v xml:space="preserve"> </v>
      </c>
      <c r="AB48" s="193" t="str">
        <f t="shared" si="3"/>
        <v xml:space="preserve"> </v>
      </c>
      <c r="AC48" s="193" t="str">
        <f t="shared" si="3"/>
        <v xml:space="preserve"> </v>
      </c>
      <c r="AD48" s="193" t="str">
        <f t="shared" si="3"/>
        <v xml:space="preserve"> </v>
      </c>
      <c r="AE48" s="193" t="str">
        <f t="shared" si="3"/>
        <v xml:space="preserve"> </v>
      </c>
      <c r="AF48" s="193" t="str">
        <f t="shared" si="3"/>
        <v xml:space="preserve"> </v>
      </c>
      <c r="AG48" s="193" t="str">
        <f t="shared" si="3"/>
        <v xml:space="preserve"> </v>
      </c>
      <c r="AH48" s="193" t="str">
        <f t="shared" si="3"/>
        <v xml:space="preserve"> </v>
      </c>
      <c r="AI48" s="193" t="str">
        <f t="shared" si="3"/>
        <v xml:space="preserve"> </v>
      </c>
      <c r="AJ48" s="193" t="str">
        <f t="shared" si="3"/>
        <v xml:space="preserve"> </v>
      </c>
      <c r="AK48" s="193" t="str">
        <f t="shared" si="3"/>
        <v xml:space="preserve"> </v>
      </c>
      <c r="AL48" s="193" t="str">
        <f t="shared" si="3"/>
        <v xml:space="preserve"> </v>
      </c>
      <c r="AM48" s="193" t="str">
        <f t="shared" si="3"/>
        <v xml:space="preserve"> </v>
      </c>
      <c r="AN48" s="193" t="str">
        <f t="shared" si="3"/>
        <v xml:space="preserve"> </v>
      </c>
      <c r="AO48" s="193" t="str">
        <f t="shared" si="3"/>
        <v xml:space="preserve"> </v>
      </c>
      <c r="AP48" s="193" t="str">
        <f t="shared" si="3"/>
        <v xml:space="preserve"> </v>
      </c>
      <c r="AQ48" s="193" t="str">
        <f t="shared" si="3"/>
        <v xml:space="preserve"> </v>
      </c>
      <c r="AR48" s="193" t="str">
        <f t="shared" si="3"/>
        <v xml:space="preserve"> </v>
      </c>
      <c r="AS48" s="194" t="str">
        <f t="shared" si="3"/>
        <v xml:space="preserve"> </v>
      </c>
      <c r="AT48" s="195"/>
      <c r="AU48" s="160"/>
    </row>
    <row r="49" spans="1:47" ht="25.5" customHeight="1" x14ac:dyDescent="0.25">
      <c r="A49" s="406" t="s">
        <v>41</v>
      </c>
      <c r="B49" s="407"/>
      <c r="C49" s="407"/>
      <c r="D49" s="407"/>
      <c r="E49" s="408"/>
      <c r="F49" s="46">
        <f t="shared" ref="F49:AS49" si="4">IF(COUNTBLANK(F7:F46)=ROWS(F7:F46)," ",AVERAGE(F7:F46))</f>
        <v>10.454545454545455</v>
      </c>
      <c r="G49" s="46">
        <f t="shared" si="4"/>
        <v>4.5454545454545459</v>
      </c>
      <c r="H49" s="46">
        <f t="shared" si="4"/>
        <v>14.090909090909092</v>
      </c>
      <c r="I49" s="46">
        <f t="shared" si="4"/>
        <v>5</v>
      </c>
      <c r="J49" s="46">
        <f t="shared" si="4"/>
        <v>10.454545454545455</v>
      </c>
      <c r="K49" s="46" t="str">
        <f t="shared" si="4"/>
        <v xml:space="preserve"> </v>
      </c>
      <c r="L49" s="46" t="str">
        <f t="shared" si="4"/>
        <v xml:space="preserve"> </v>
      </c>
      <c r="M49" s="46" t="str">
        <f t="shared" si="4"/>
        <v xml:space="preserve"> </v>
      </c>
      <c r="N49" s="46" t="str">
        <f t="shared" si="4"/>
        <v xml:space="preserve"> </v>
      </c>
      <c r="O49" s="46" t="str">
        <f t="shared" si="4"/>
        <v xml:space="preserve"> </v>
      </c>
      <c r="P49" s="46" t="str">
        <f t="shared" si="4"/>
        <v xml:space="preserve"> </v>
      </c>
      <c r="Q49" s="46" t="str">
        <f t="shared" si="4"/>
        <v xml:space="preserve"> </v>
      </c>
      <c r="R49" s="46" t="str">
        <f t="shared" si="4"/>
        <v xml:space="preserve"> </v>
      </c>
      <c r="S49" s="46" t="str">
        <f t="shared" si="4"/>
        <v xml:space="preserve"> </v>
      </c>
      <c r="T49" s="46" t="str">
        <f t="shared" si="4"/>
        <v xml:space="preserve"> </v>
      </c>
      <c r="U49" s="46" t="str">
        <f t="shared" si="4"/>
        <v xml:space="preserve"> </v>
      </c>
      <c r="V49" s="46" t="str">
        <f t="shared" si="4"/>
        <v xml:space="preserve"> </v>
      </c>
      <c r="W49" s="46" t="str">
        <f t="shared" si="4"/>
        <v xml:space="preserve"> </v>
      </c>
      <c r="X49" s="46" t="str">
        <f t="shared" si="4"/>
        <v xml:space="preserve"> </v>
      </c>
      <c r="Y49" s="46" t="str">
        <f t="shared" si="4"/>
        <v xml:space="preserve"> </v>
      </c>
      <c r="Z49" s="46" t="str">
        <f t="shared" si="4"/>
        <v xml:space="preserve"> </v>
      </c>
      <c r="AA49" s="46" t="str">
        <f t="shared" si="4"/>
        <v xml:space="preserve"> </v>
      </c>
      <c r="AB49" s="46" t="str">
        <f t="shared" si="4"/>
        <v xml:space="preserve"> </v>
      </c>
      <c r="AC49" s="46" t="str">
        <f t="shared" si="4"/>
        <v xml:space="preserve"> </v>
      </c>
      <c r="AD49" s="46" t="str">
        <f t="shared" si="4"/>
        <v xml:space="preserve"> </v>
      </c>
      <c r="AE49" s="46" t="str">
        <f t="shared" si="4"/>
        <v xml:space="preserve"> </v>
      </c>
      <c r="AF49" s="46" t="str">
        <f t="shared" si="4"/>
        <v xml:space="preserve"> </v>
      </c>
      <c r="AG49" s="46" t="str">
        <f t="shared" si="4"/>
        <v xml:space="preserve"> </v>
      </c>
      <c r="AH49" s="46" t="str">
        <f t="shared" si="4"/>
        <v xml:space="preserve"> </v>
      </c>
      <c r="AI49" s="46" t="str">
        <f t="shared" si="4"/>
        <v xml:space="preserve"> </v>
      </c>
      <c r="AJ49" s="46" t="str">
        <f t="shared" si="4"/>
        <v xml:space="preserve"> </v>
      </c>
      <c r="AK49" s="46" t="str">
        <f t="shared" si="4"/>
        <v xml:space="preserve"> </v>
      </c>
      <c r="AL49" s="46" t="str">
        <f t="shared" si="4"/>
        <v xml:space="preserve"> </v>
      </c>
      <c r="AM49" s="46" t="str">
        <f t="shared" si="4"/>
        <v xml:space="preserve"> </v>
      </c>
      <c r="AN49" s="46" t="str">
        <f t="shared" si="4"/>
        <v xml:space="preserve"> </v>
      </c>
      <c r="AO49" s="46" t="str">
        <f t="shared" si="4"/>
        <v xml:space="preserve"> </v>
      </c>
      <c r="AP49" s="46" t="str">
        <f t="shared" si="4"/>
        <v xml:space="preserve"> </v>
      </c>
      <c r="AQ49" s="46" t="str">
        <f t="shared" si="4"/>
        <v xml:space="preserve"> </v>
      </c>
      <c r="AR49" s="46" t="str">
        <f t="shared" si="4"/>
        <v xml:space="preserve"> </v>
      </c>
      <c r="AS49" s="153" t="str">
        <f t="shared" si="4"/>
        <v xml:space="preserve"> </v>
      </c>
      <c r="AT49" s="166">
        <f>IF(COUNTIF(AT7:AT46," ")=ROWS(AT7:AT46)," ",AVERAGE(AT7:AT46))</f>
        <v>44.545454545454547</v>
      </c>
      <c r="AU49" s="161">
        <f>IF(COUNTIF(AU7:AU46," ")=ROWS(AU7:AU46)," ",AVERAGE(AU7:AU46))</f>
        <v>1.4545454545454546</v>
      </c>
    </row>
    <row r="50" spans="1:47" ht="21" customHeight="1" x14ac:dyDescent="0.25">
      <c r="A50" s="406" t="s">
        <v>28</v>
      </c>
      <c r="B50" s="407"/>
      <c r="C50" s="407"/>
      <c r="D50" s="407"/>
      <c r="E50" s="408"/>
      <c r="F50" s="47">
        <f t="shared" ref="F50:AS50" si="5">IF(COUNTBLANK(F7:F46)=ROWS(F7:F46)," ",IF(COUNTIF(F7:F46,F5)=0,"YOK",COUNTIF(F7:F46,F5)))</f>
        <v>3</v>
      </c>
      <c r="G50" s="47" t="str">
        <f t="shared" si="5"/>
        <v>YOK</v>
      </c>
      <c r="H50" s="47">
        <f t="shared" si="5"/>
        <v>6</v>
      </c>
      <c r="I50" s="47" t="str">
        <f t="shared" si="5"/>
        <v>YOK</v>
      </c>
      <c r="J50" s="47">
        <f t="shared" si="5"/>
        <v>5</v>
      </c>
      <c r="K50" s="47" t="str">
        <f t="shared" si="5"/>
        <v xml:space="preserve"> </v>
      </c>
      <c r="L50" s="47" t="str">
        <f t="shared" si="5"/>
        <v xml:space="preserve"> </v>
      </c>
      <c r="M50" s="47" t="str">
        <f t="shared" si="5"/>
        <v xml:space="preserve"> </v>
      </c>
      <c r="N50" s="47" t="str">
        <f t="shared" si="5"/>
        <v xml:space="preserve"> </v>
      </c>
      <c r="O50" s="47" t="str">
        <f t="shared" si="5"/>
        <v xml:space="preserve"> </v>
      </c>
      <c r="P50" s="47" t="str">
        <f t="shared" si="5"/>
        <v xml:space="preserve"> </v>
      </c>
      <c r="Q50" s="47" t="str">
        <f t="shared" si="5"/>
        <v xml:space="preserve"> </v>
      </c>
      <c r="R50" s="47" t="str">
        <f t="shared" si="5"/>
        <v xml:space="preserve"> </v>
      </c>
      <c r="S50" s="47" t="str">
        <f t="shared" si="5"/>
        <v xml:space="preserve"> </v>
      </c>
      <c r="T50" s="47" t="str">
        <f t="shared" si="5"/>
        <v xml:space="preserve"> </v>
      </c>
      <c r="U50" s="47" t="str">
        <f t="shared" si="5"/>
        <v xml:space="preserve"> </v>
      </c>
      <c r="V50" s="47" t="str">
        <f t="shared" si="5"/>
        <v xml:space="preserve"> </v>
      </c>
      <c r="W50" s="47" t="str">
        <f t="shared" si="5"/>
        <v xml:space="preserve"> </v>
      </c>
      <c r="X50" s="47" t="str">
        <f t="shared" si="5"/>
        <v xml:space="preserve"> </v>
      </c>
      <c r="Y50" s="47" t="str">
        <f t="shared" si="5"/>
        <v xml:space="preserve"> </v>
      </c>
      <c r="Z50" s="47" t="str">
        <f t="shared" si="5"/>
        <v xml:space="preserve"> </v>
      </c>
      <c r="AA50" s="47" t="str">
        <f t="shared" si="5"/>
        <v xml:space="preserve"> </v>
      </c>
      <c r="AB50" s="47" t="str">
        <f t="shared" si="5"/>
        <v xml:space="preserve"> </v>
      </c>
      <c r="AC50" s="47" t="str">
        <f t="shared" si="5"/>
        <v xml:space="preserve"> </v>
      </c>
      <c r="AD50" s="47" t="str">
        <f t="shared" si="5"/>
        <v xml:space="preserve"> </v>
      </c>
      <c r="AE50" s="47" t="str">
        <f t="shared" si="5"/>
        <v xml:space="preserve"> </v>
      </c>
      <c r="AF50" s="47" t="str">
        <f t="shared" si="5"/>
        <v xml:space="preserve"> </v>
      </c>
      <c r="AG50" s="47" t="str">
        <f t="shared" si="5"/>
        <v xml:space="preserve"> </v>
      </c>
      <c r="AH50" s="47" t="str">
        <f t="shared" si="5"/>
        <v xml:space="preserve"> </v>
      </c>
      <c r="AI50" s="47" t="str">
        <f t="shared" si="5"/>
        <v xml:space="preserve"> </v>
      </c>
      <c r="AJ50" s="47" t="str">
        <f t="shared" si="5"/>
        <v xml:space="preserve"> </v>
      </c>
      <c r="AK50" s="47" t="str">
        <f t="shared" si="5"/>
        <v xml:space="preserve"> </v>
      </c>
      <c r="AL50" s="47" t="str">
        <f t="shared" si="5"/>
        <v xml:space="preserve"> </v>
      </c>
      <c r="AM50" s="47" t="str">
        <f t="shared" si="5"/>
        <v xml:space="preserve"> </v>
      </c>
      <c r="AN50" s="47" t="str">
        <f t="shared" si="5"/>
        <v xml:space="preserve"> </v>
      </c>
      <c r="AO50" s="47" t="str">
        <f t="shared" si="5"/>
        <v xml:space="preserve"> </v>
      </c>
      <c r="AP50" s="47" t="str">
        <f t="shared" si="5"/>
        <v xml:space="preserve"> </v>
      </c>
      <c r="AQ50" s="47" t="str">
        <f t="shared" si="5"/>
        <v xml:space="preserve"> </v>
      </c>
      <c r="AR50" s="47" t="str">
        <f t="shared" si="5"/>
        <v xml:space="preserve"> </v>
      </c>
      <c r="AS50" s="154" t="str">
        <f t="shared" si="5"/>
        <v xml:space="preserve"> </v>
      </c>
      <c r="AT50" s="166"/>
      <c r="AU50" s="162"/>
    </row>
    <row r="51" spans="1:47" ht="28.75" customHeight="1" x14ac:dyDescent="0.25">
      <c r="A51" s="409" t="s">
        <v>30</v>
      </c>
      <c r="B51" s="410"/>
      <c r="C51" s="410"/>
      <c r="D51" s="410"/>
      <c r="E51" s="411"/>
      <c r="F51" s="48">
        <f t="shared" ref="F51:AS51" si="6">IF(COUNTBLANK(F7:F46)=ROWS(F7:F46)," ",IF(F50="YOK",0,100*F50/COUNTA(F7:F46)))</f>
        <v>27.272727272727273</v>
      </c>
      <c r="G51" s="48">
        <f t="shared" si="6"/>
        <v>0</v>
      </c>
      <c r="H51" s="48">
        <f t="shared" si="6"/>
        <v>54.545454545454547</v>
      </c>
      <c r="I51" s="48">
        <f t="shared" si="6"/>
        <v>0</v>
      </c>
      <c r="J51" s="48">
        <f t="shared" si="6"/>
        <v>45.454545454545453</v>
      </c>
      <c r="K51" s="48" t="str">
        <f t="shared" si="6"/>
        <v xml:space="preserve"> </v>
      </c>
      <c r="L51" s="48" t="str">
        <f t="shared" si="6"/>
        <v xml:space="preserve"> </v>
      </c>
      <c r="M51" s="48" t="str">
        <f t="shared" si="6"/>
        <v xml:space="preserve"> </v>
      </c>
      <c r="N51" s="48" t="str">
        <f t="shared" si="6"/>
        <v xml:space="preserve"> </v>
      </c>
      <c r="O51" s="48" t="str">
        <f t="shared" si="6"/>
        <v xml:space="preserve"> </v>
      </c>
      <c r="P51" s="48" t="str">
        <f t="shared" si="6"/>
        <v xml:space="preserve"> </v>
      </c>
      <c r="Q51" s="48" t="str">
        <f t="shared" si="6"/>
        <v xml:space="preserve"> </v>
      </c>
      <c r="R51" s="48" t="str">
        <f t="shared" si="6"/>
        <v xml:space="preserve"> </v>
      </c>
      <c r="S51" s="48" t="str">
        <f t="shared" si="6"/>
        <v xml:space="preserve"> </v>
      </c>
      <c r="T51" s="48" t="str">
        <f t="shared" si="6"/>
        <v xml:space="preserve"> </v>
      </c>
      <c r="U51" s="48" t="str">
        <f t="shared" si="6"/>
        <v xml:space="preserve"> </v>
      </c>
      <c r="V51" s="48" t="str">
        <f t="shared" si="6"/>
        <v xml:space="preserve"> </v>
      </c>
      <c r="W51" s="48" t="str">
        <f t="shared" si="6"/>
        <v xml:space="preserve"> </v>
      </c>
      <c r="X51" s="48" t="str">
        <f t="shared" si="6"/>
        <v xml:space="preserve"> </v>
      </c>
      <c r="Y51" s="48" t="str">
        <f t="shared" si="6"/>
        <v xml:space="preserve"> </v>
      </c>
      <c r="Z51" s="48" t="str">
        <f t="shared" si="6"/>
        <v xml:space="preserve"> </v>
      </c>
      <c r="AA51" s="48" t="str">
        <f t="shared" si="6"/>
        <v xml:space="preserve"> </v>
      </c>
      <c r="AB51" s="48" t="str">
        <f t="shared" si="6"/>
        <v xml:space="preserve"> </v>
      </c>
      <c r="AC51" s="48" t="str">
        <f t="shared" si="6"/>
        <v xml:space="preserve"> </v>
      </c>
      <c r="AD51" s="48" t="str">
        <f t="shared" si="6"/>
        <v xml:space="preserve"> </v>
      </c>
      <c r="AE51" s="48" t="str">
        <f t="shared" si="6"/>
        <v xml:space="preserve"> </v>
      </c>
      <c r="AF51" s="48" t="str">
        <f t="shared" si="6"/>
        <v xml:space="preserve"> </v>
      </c>
      <c r="AG51" s="48" t="str">
        <f t="shared" si="6"/>
        <v xml:space="preserve"> </v>
      </c>
      <c r="AH51" s="48" t="str">
        <f t="shared" si="6"/>
        <v xml:space="preserve"> </v>
      </c>
      <c r="AI51" s="48" t="str">
        <f t="shared" si="6"/>
        <v xml:space="preserve"> </v>
      </c>
      <c r="AJ51" s="48" t="str">
        <f t="shared" si="6"/>
        <v xml:space="preserve"> </v>
      </c>
      <c r="AK51" s="48" t="str">
        <f t="shared" si="6"/>
        <v xml:space="preserve"> </v>
      </c>
      <c r="AL51" s="48" t="str">
        <f t="shared" si="6"/>
        <v xml:space="preserve"> </v>
      </c>
      <c r="AM51" s="48" t="str">
        <f t="shared" si="6"/>
        <v xml:space="preserve"> </v>
      </c>
      <c r="AN51" s="48" t="str">
        <f t="shared" si="6"/>
        <v xml:space="preserve"> </v>
      </c>
      <c r="AO51" s="48" t="str">
        <f t="shared" si="6"/>
        <v xml:space="preserve"> </v>
      </c>
      <c r="AP51" s="48" t="str">
        <f t="shared" si="6"/>
        <v xml:space="preserve"> </v>
      </c>
      <c r="AQ51" s="48" t="str">
        <f t="shared" si="6"/>
        <v xml:space="preserve"> </v>
      </c>
      <c r="AR51" s="48" t="str">
        <f t="shared" si="6"/>
        <v xml:space="preserve"> </v>
      </c>
      <c r="AS51" s="155" t="str">
        <f t="shared" si="6"/>
        <v xml:space="preserve"> </v>
      </c>
      <c r="AT51" s="423"/>
      <c r="AU51" s="424"/>
    </row>
    <row r="52" spans="1:47" ht="10.5" customHeight="1" x14ac:dyDescent="0.25">
      <c r="A52" s="412"/>
      <c r="B52" s="413"/>
      <c r="C52" s="413"/>
      <c r="D52" s="413"/>
      <c r="E52" s="414"/>
      <c r="F52" s="49" t="str">
        <f>IF(F51&lt;&gt;" ","%"," ")</f>
        <v>%</v>
      </c>
      <c r="G52" s="49" t="str">
        <f t="shared" ref="G52:AS52" si="7">IF(G51&lt;&gt;" ","%"," ")</f>
        <v>%</v>
      </c>
      <c r="H52" s="49" t="str">
        <f t="shared" si="7"/>
        <v>%</v>
      </c>
      <c r="I52" s="49" t="str">
        <f t="shared" si="7"/>
        <v>%</v>
      </c>
      <c r="J52" s="49" t="str">
        <f t="shared" si="7"/>
        <v>%</v>
      </c>
      <c r="K52" s="49" t="str">
        <f t="shared" si="7"/>
        <v xml:space="preserve"> </v>
      </c>
      <c r="L52" s="49" t="str">
        <f t="shared" si="7"/>
        <v xml:space="preserve"> </v>
      </c>
      <c r="M52" s="49" t="str">
        <f t="shared" si="7"/>
        <v xml:space="preserve"> </v>
      </c>
      <c r="N52" s="49" t="str">
        <f t="shared" si="7"/>
        <v xml:space="preserve"> </v>
      </c>
      <c r="O52" s="49" t="str">
        <f t="shared" si="7"/>
        <v xml:space="preserve"> </v>
      </c>
      <c r="P52" s="49" t="str">
        <f t="shared" si="7"/>
        <v xml:space="preserve"> </v>
      </c>
      <c r="Q52" s="49" t="str">
        <f t="shared" si="7"/>
        <v xml:space="preserve"> </v>
      </c>
      <c r="R52" s="49" t="str">
        <f t="shared" si="7"/>
        <v xml:space="preserve"> </v>
      </c>
      <c r="S52" s="49" t="str">
        <f t="shared" si="7"/>
        <v xml:space="preserve"> </v>
      </c>
      <c r="T52" s="49" t="str">
        <f t="shared" si="7"/>
        <v xml:space="preserve"> </v>
      </c>
      <c r="U52" s="49" t="str">
        <f t="shared" si="7"/>
        <v xml:space="preserve"> </v>
      </c>
      <c r="V52" s="49" t="str">
        <f t="shared" si="7"/>
        <v xml:space="preserve"> </v>
      </c>
      <c r="W52" s="49" t="str">
        <f t="shared" si="7"/>
        <v xml:space="preserve"> </v>
      </c>
      <c r="X52" s="49" t="str">
        <f t="shared" si="7"/>
        <v xml:space="preserve"> </v>
      </c>
      <c r="Y52" s="49" t="str">
        <f t="shared" si="7"/>
        <v xml:space="preserve"> </v>
      </c>
      <c r="Z52" s="49" t="str">
        <f t="shared" si="7"/>
        <v xml:space="preserve"> </v>
      </c>
      <c r="AA52" s="49" t="str">
        <f t="shared" si="7"/>
        <v xml:space="preserve"> </v>
      </c>
      <c r="AB52" s="49" t="str">
        <f t="shared" si="7"/>
        <v xml:space="preserve"> </v>
      </c>
      <c r="AC52" s="49" t="str">
        <f t="shared" si="7"/>
        <v xml:space="preserve"> </v>
      </c>
      <c r="AD52" s="49" t="str">
        <f t="shared" si="7"/>
        <v xml:space="preserve"> </v>
      </c>
      <c r="AE52" s="49" t="str">
        <f t="shared" si="7"/>
        <v xml:space="preserve"> </v>
      </c>
      <c r="AF52" s="49" t="str">
        <f t="shared" si="7"/>
        <v xml:space="preserve"> </v>
      </c>
      <c r="AG52" s="49" t="str">
        <f t="shared" si="7"/>
        <v xml:space="preserve"> </v>
      </c>
      <c r="AH52" s="49" t="str">
        <f t="shared" si="7"/>
        <v xml:space="preserve"> </v>
      </c>
      <c r="AI52" s="49" t="str">
        <f t="shared" si="7"/>
        <v xml:space="preserve"> </v>
      </c>
      <c r="AJ52" s="49" t="str">
        <f t="shared" si="7"/>
        <v xml:space="preserve"> </v>
      </c>
      <c r="AK52" s="49" t="str">
        <f t="shared" si="7"/>
        <v xml:space="preserve"> </v>
      </c>
      <c r="AL52" s="49" t="str">
        <f t="shared" si="7"/>
        <v xml:space="preserve"> </v>
      </c>
      <c r="AM52" s="49" t="str">
        <f t="shared" si="7"/>
        <v xml:space="preserve"> </v>
      </c>
      <c r="AN52" s="49" t="str">
        <f t="shared" si="7"/>
        <v xml:space="preserve"> </v>
      </c>
      <c r="AO52" s="49" t="str">
        <f t="shared" si="7"/>
        <v xml:space="preserve"> </v>
      </c>
      <c r="AP52" s="49" t="str">
        <f t="shared" si="7"/>
        <v xml:space="preserve"> </v>
      </c>
      <c r="AQ52" s="49" t="str">
        <f t="shared" si="7"/>
        <v xml:space="preserve"> </v>
      </c>
      <c r="AR52" s="49" t="str">
        <f t="shared" si="7"/>
        <v xml:space="preserve"> </v>
      </c>
      <c r="AS52" s="156" t="str">
        <f t="shared" si="7"/>
        <v xml:space="preserve"> </v>
      </c>
      <c r="AT52" s="423"/>
      <c r="AU52" s="424"/>
    </row>
    <row r="53" spans="1:47" ht="21.75" customHeight="1" x14ac:dyDescent="0.25">
      <c r="A53" s="406" t="s">
        <v>29</v>
      </c>
      <c r="B53" s="407"/>
      <c r="C53" s="407"/>
      <c r="D53" s="407"/>
      <c r="E53" s="408"/>
      <c r="F53" s="47">
        <f t="shared" ref="F53:AS53" si="8">IF(COUNTBLANK(F7:F46)=ROWS(F7:F46)," ",IF(COUNTIF(F7:F46,0)=0,"YOK",COUNTIF(F7:F46,0)))</f>
        <v>2</v>
      </c>
      <c r="G53" s="47">
        <f t="shared" si="8"/>
        <v>5</v>
      </c>
      <c r="H53" s="47">
        <f t="shared" si="8"/>
        <v>1</v>
      </c>
      <c r="I53" s="47">
        <f t="shared" si="8"/>
        <v>5</v>
      </c>
      <c r="J53" s="47">
        <f t="shared" si="8"/>
        <v>5</v>
      </c>
      <c r="K53" s="47" t="str">
        <f t="shared" si="8"/>
        <v xml:space="preserve"> </v>
      </c>
      <c r="L53" s="47" t="str">
        <f t="shared" si="8"/>
        <v xml:space="preserve"> </v>
      </c>
      <c r="M53" s="47" t="str">
        <f t="shared" si="8"/>
        <v xml:space="preserve"> </v>
      </c>
      <c r="N53" s="47" t="str">
        <f t="shared" si="8"/>
        <v xml:space="preserve"> </v>
      </c>
      <c r="O53" s="47" t="str">
        <f t="shared" si="8"/>
        <v xml:space="preserve"> </v>
      </c>
      <c r="P53" s="47" t="str">
        <f t="shared" si="8"/>
        <v xml:space="preserve"> </v>
      </c>
      <c r="Q53" s="47" t="str">
        <f t="shared" si="8"/>
        <v xml:space="preserve"> </v>
      </c>
      <c r="R53" s="47" t="str">
        <f t="shared" si="8"/>
        <v xml:space="preserve"> </v>
      </c>
      <c r="S53" s="47" t="str">
        <f t="shared" si="8"/>
        <v xml:space="preserve"> </v>
      </c>
      <c r="T53" s="47" t="str">
        <f t="shared" si="8"/>
        <v xml:space="preserve"> </v>
      </c>
      <c r="U53" s="47" t="str">
        <f t="shared" si="8"/>
        <v xml:space="preserve"> </v>
      </c>
      <c r="V53" s="47" t="str">
        <f t="shared" si="8"/>
        <v xml:space="preserve"> </v>
      </c>
      <c r="W53" s="47" t="str">
        <f t="shared" si="8"/>
        <v xml:space="preserve"> </v>
      </c>
      <c r="X53" s="47" t="str">
        <f t="shared" si="8"/>
        <v xml:space="preserve"> </v>
      </c>
      <c r="Y53" s="47" t="str">
        <f t="shared" si="8"/>
        <v xml:space="preserve"> </v>
      </c>
      <c r="Z53" s="47" t="str">
        <f t="shared" si="8"/>
        <v xml:space="preserve"> </v>
      </c>
      <c r="AA53" s="47" t="str">
        <f t="shared" si="8"/>
        <v xml:space="preserve"> </v>
      </c>
      <c r="AB53" s="47" t="str">
        <f t="shared" si="8"/>
        <v xml:space="preserve"> </v>
      </c>
      <c r="AC53" s="47" t="str">
        <f t="shared" si="8"/>
        <v xml:space="preserve"> </v>
      </c>
      <c r="AD53" s="47" t="str">
        <f t="shared" si="8"/>
        <v xml:space="preserve"> </v>
      </c>
      <c r="AE53" s="47" t="str">
        <f t="shared" si="8"/>
        <v xml:space="preserve"> </v>
      </c>
      <c r="AF53" s="47" t="str">
        <f t="shared" si="8"/>
        <v xml:space="preserve"> </v>
      </c>
      <c r="AG53" s="47" t="str">
        <f t="shared" si="8"/>
        <v xml:space="preserve"> </v>
      </c>
      <c r="AH53" s="47" t="str">
        <f t="shared" si="8"/>
        <v xml:space="preserve"> </v>
      </c>
      <c r="AI53" s="47" t="str">
        <f t="shared" si="8"/>
        <v xml:space="preserve"> </v>
      </c>
      <c r="AJ53" s="47" t="str">
        <f t="shared" si="8"/>
        <v xml:space="preserve"> </v>
      </c>
      <c r="AK53" s="47" t="str">
        <f t="shared" si="8"/>
        <v xml:space="preserve"> </v>
      </c>
      <c r="AL53" s="47" t="str">
        <f t="shared" si="8"/>
        <v xml:space="preserve"> </v>
      </c>
      <c r="AM53" s="47" t="str">
        <f t="shared" si="8"/>
        <v xml:space="preserve"> </v>
      </c>
      <c r="AN53" s="47" t="str">
        <f t="shared" si="8"/>
        <v xml:space="preserve"> </v>
      </c>
      <c r="AO53" s="47" t="str">
        <f t="shared" si="8"/>
        <v xml:space="preserve"> </v>
      </c>
      <c r="AP53" s="47" t="str">
        <f t="shared" si="8"/>
        <v xml:space="preserve"> </v>
      </c>
      <c r="AQ53" s="47" t="str">
        <f t="shared" si="8"/>
        <v xml:space="preserve"> </v>
      </c>
      <c r="AR53" s="47" t="str">
        <f t="shared" si="8"/>
        <v xml:space="preserve"> </v>
      </c>
      <c r="AS53" s="154" t="str">
        <f t="shared" si="8"/>
        <v xml:space="preserve"> </v>
      </c>
      <c r="AT53" s="166"/>
      <c r="AU53" s="162"/>
    </row>
    <row r="54" spans="1:47" ht="30.75" customHeight="1" x14ac:dyDescent="0.25">
      <c r="A54" s="409" t="s">
        <v>31</v>
      </c>
      <c r="B54" s="410"/>
      <c r="C54" s="410"/>
      <c r="D54" s="410"/>
      <c r="E54" s="411"/>
      <c r="F54" s="48">
        <f t="shared" ref="F54:AS54" si="9">IF(COUNTBLANK(F7:F46)=ROWS(F7:F46)," ",IF(F53="YOK",0,100*F53/COUNTA(F7:F46)))</f>
        <v>18.181818181818183</v>
      </c>
      <c r="G54" s="48">
        <f t="shared" si="9"/>
        <v>45.454545454545453</v>
      </c>
      <c r="H54" s="48">
        <f t="shared" si="9"/>
        <v>9.0909090909090917</v>
      </c>
      <c r="I54" s="48">
        <f t="shared" si="9"/>
        <v>45.454545454545453</v>
      </c>
      <c r="J54" s="48">
        <f t="shared" si="9"/>
        <v>45.454545454545453</v>
      </c>
      <c r="K54" s="48" t="str">
        <f t="shared" si="9"/>
        <v xml:space="preserve"> </v>
      </c>
      <c r="L54" s="48" t="str">
        <f t="shared" si="9"/>
        <v xml:space="preserve"> </v>
      </c>
      <c r="M54" s="48" t="str">
        <f t="shared" si="9"/>
        <v xml:space="preserve"> </v>
      </c>
      <c r="N54" s="48" t="str">
        <f t="shared" si="9"/>
        <v xml:space="preserve"> </v>
      </c>
      <c r="O54" s="48" t="str">
        <f t="shared" si="9"/>
        <v xml:space="preserve"> </v>
      </c>
      <c r="P54" s="48" t="str">
        <f t="shared" si="9"/>
        <v xml:space="preserve"> </v>
      </c>
      <c r="Q54" s="48" t="str">
        <f t="shared" si="9"/>
        <v xml:space="preserve"> </v>
      </c>
      <c r="R54" s="48" t="str">
        <f t="shared" si="9"/>
        <v xml:space="preserve"> </v>
      </c>
      <c r="S54" s="48" t="str">
        <f t="shared" si="9"/>
        <v xml:space="preserve"> </v>
      </c>
      <c r="T54" s="48" t="str">
        <f t="shared" si="9"/>
        <v xml:space="preserve"> </v>
      </c>
      <c r="U54" s="48" t="str">
        <f t="shared" si="9"/>
        <v xml:space="preserve"> </v>
      </c>
      <c r="V54" s="48" t="str">
        <f t="shared" si="9"/>
        <v xml:space="preserve"> </v>
      </c>
      <c r="W54" s="48" t="str">
        <f t="shared" si="9"/>
        <v xml:space="preserve"> </v>
      </c>
      <c r="X54" s="48" t="str">
        <f t="shared" si="9"/>
        <v xml:space="preserve"> </v>
      </c>
      <c r="Y54" s="48" t="str">
        <f t="shared" si="9"/>
        <v xml:space="preserve"> </v>
      </c>
      <c r="Z54" s="48" t="str">
        <f t="shared" si="9"/>
        <v xml:space="preserve"> </v>
      </c>
      <c r="AA54" s="48" t="str">
        <f t="shared" si="9"/>
        <v xml:space="preserve"> </v>
      </c>
      <c r="AB54" s="48" t="str">
        <f t="shared" si="9"/>
        <v xml:space="preserve"> </v>
      </c>
      <c r="AC54" s="48" t="str">
        <f t="shared" si="9"/>
        <v xml:space="preserve"> </v>
      </c>
      <c r="AD54" s="48" t="str">
        <f t="shared" si="9"/>
        <v xml:space="preserve"> </v>
      </c>
      <c r="AE54" s="48" t="str">
        <f t="shared" si="9"/>
        <v xml:space="preserve"> </v>
      </c>
      <c r="AF54" s="48" t="str">
        <f t="shared" si="9"/>
        <v xml:space="preserve"> </v>
      </c>
      <c r="AG54" s="48" t="str">
        <f t="shared" si="9"/>
        <v xml:space="preserve"> </v>
      </c>
      <c r="AH54" s="48" t="str">
        <f t="shared" si="9"/>
        <v xml:space="preserve"> </v>
      </c>
      <c r="AI54" s="48" t="str">
        <f t="shared" si="9"/>
        <v xml:space="preserve"> </v>
      </c>
      <c r="AJ54" s="48" t="str">
        <f t="shared" si="9"/>
        <v xml:space="preserve"> </v>
      </c>
      <c r="AK54" s="48" t="str">
        <f t="shared" si="9"/>
        <v xml:space="preserve"> </v>
      </c>
      <c r="AL54" s="48" t="str">
        <f t="shared" si="9"/>
        <v xml:space="preserve"> </v>
      </c>
      <c r="AM54" s="48" t="str">
        <f t="shared" si="9"/>
        <v xml:space="preserve"> </v>
      </c>
      <c r="AN54" s="48" t="str">
        <f t="shared" si="9"/>
        <v xml:space="preserve"> </v>
      </c>
      <c r="AO54" s="48" t="str">
        <f t="shared" si="9"/>
        <v xml:space="preserve"> </v>
      </c>
      <c r="AP54" s="48" t="str">
        <f t="shared" si="9"/>
        <v xml:space="preserve"> </v>
      </c>
      <c r="AQ54" s="48" t="str">
        <f t="shared" si="9"/>
        <v xml:space="preserve"> </v>
      </c>
      <c r="AR54" s="48" t="str">
        <f t="shared" si="9"/>
        <v xml:space="preserve"> </v>
      </c>
      <c r="AS54" s="155" t="str">
        <f t="shared" si="9"/>
        <v xml:space="preserve"> </v>
      </c>
      <c r="AT54" s="423"/>
      <c r="AU54" s="424"/>
    </row>
    <row r="55" spans="1:47" ht="10.5" customHeight="1" x14ac:dyDescent="0.25">
      <c r="A55" s="412"/>
      <c r="B55" s="413"/>
      <c r="C55" s="413"/>
      <c r="D55" s="413"/>
      <c r="E55" s="414"/>
      <c r="F55" s="50" t="str">
        <f>IF(F54&lt;&gt;" ","%"," ")</f>
        <v>%</v>
      </c>
      <c r="G55" s="50" t="str">
        <f t="shared" ref="G55:AS55" si="10">IF(G54&lt;&gt;" ","%"," ")</f>
        <v>%</v>
      </c>
      <c r="H55" s="50" t="str">
        <f t="shared" si="10"/>
        <v>%</v>
      </c>
      <c r="I55" s="50" t="str">
        <f t="shared" si="10"/>
        <v>%</v>
      </c>
      <c r="J55" s="50" t="str">
        <f t="shared" si="10"/>
        <v>%</v>
      </c>
      <c r="K55" s="50" t="str">
        <f t="shared" si="10"/>
        <v xml:space="preserve"> </v>
      </c>
      <c r="L55" s="50" t="str">
        <f t="shared" si="10"/>
        <v xml:space="preserve"> </v>
      </c>
      <c r="M55" s="50" t="str">
        <f t="shared" si="10"/>
        <v xml:space="preserve"> </v>
      </c>
      <c r="N55" s="50" t="str">
        <f t="shared" si="10"/>
        <v xml:space="preserve"> </v>
      </c>
      <c r="O55" s="50" t="str">
        <f t="shared" si="10"/>
        <v xml:space="preserve"> </v>
      </c>
      <c r="P55" s="50" t="str">
        <f t="shared" si="10"/>
        <v xml:space="preserve"> </v>
      </c>
      <c r="Q55" s="50" t="str">
        <f t="shared" si="10"/>
        <v xml:space="preserve"> </v>
      </c>
      <c r="R55" s="50" t="str">
        <f t="shared" si="10"/>
        <v xml:space="preserve"> </v>
      </c>
      <c r="S55" s="50" t="str">
        <f t="shared" si="10"/>
        <v xml:space="preserve"> </v>
      </c>
      <c r="T55" s="50" t="str">
        <f t="shared" si="10"/>
        <v xml:space="preserve"> </v>
      </c>
      <c r="U55" s="50" t="str">
        <f t="shared" si="10"/>
        <v xml:space="preserve"> </v>
      </c>
      <c r="V55" s="50" t="str">
        <f t="shared" si="10"/>
        <v xml:space="preserve"> </v>
      </c>
      <c r="W55" s="50" t="str">
        <f t="shared" si="10"/>
        <v xml:space="preserve"> </v>
      </c>
      <c r="X55" s="50" t="str">
        <f t="shared" si="10"/>
        <v xml:space="preserve"> </v>
      </c>
      <c r="Y55" s="50" t="str">
        <f t="shared" si="10"/>
        <v xml:space="preserve"> </v>
      </c>
      <c r="Z55" s="50" t="str">
        <f t="shared" si="10"/>
        <v xml:space="preserve"> </v>
      </c>
      <c r="AA55" s="50" t="str">
        <f t="shared" si="10"/>
        <v xml:space="preserve"> </v>
      </c>
      <c r="AB55" s="50" t="str">
        <f t="shared" si="10"/>
        <v xml:space="preserve"> </v>
      </c>
      <c r="AC55" s="50" t="str">
        <f t="shared" si="10"/>
        <v xml:space="preserve"> </v>
      </c>
      <c r="AD55" s="50" t="str">
        <f t="shared" si="10"/>
        <v xml:space="preserve"> </v>
      </c>
      <c r="AE55" s="50" t="str">
        <f t="shared" si="10"/>
        <v xml:space="preserve"> </v>
      </c>
      <c r="AF55" s="50" t="str">
        <f t="shared" si="10"/>
        <v xml:space="preserve"> </v>
      </c>
      <c r="AG55" s="50" t="str">
        <f t="shared" si="10"/>
        <v xml:space="preserve"> </v>
      </c>
      <c r="AH55" s="50" t="str">
        <f t="shared" si="10"/>
        <v xml:space="preserve"> </v>
      </c>
      <c r="AI55" s="50" t="str">
        <f t="shared" si="10"/>
        <v xml:space="preserve"> </v>
      </c>
      <c r="AJ55" s="50" t="str">
        <f t="shared" si="10"/>
        <v xml:space="preserve"> </v>
      </c>
      <c r="AK55" s="50" t="str">
        <f t="shared" si="10"/>
        <v xml:space="preserve"> </v>
      </c>
      <c r="AL55" s="50" t="str">
        <f t="shared" si="10"/>
        <v xml:space="preserve"> </v>
      </c>
      <c r="AM55" s="50" t="str">
        <f t="shared" si="10"/>
        <v xml:space="preserve"> </v>
      </c>
      <c r="AN55" s="50" t="str">
        <f t="shared" si="10"/>
        <v xml:space="preserve"> </v>
      </c>
      <c r="AO55" s="50" t="str">
        <f t="shared" si="10"/>
        <v xml:space="preserve"> </v>
      </c>
      <c r="AP55" s="50" t="str">
        <f t="shared" si="10"/>
        <v xml:space="preserve"> </v>
      </c>
      <c r="AQ55" s="50" t="str">
        <f t="shared" si="10"/>
        <v xml:space="preserve"> </v>
      </c>
      <c r="AR55" s="50" t="str">
        <f t="shared" si="10"/>
        <v xml:space="preserve"> </v>
      </c>
      <c r="AS55" s="157" t="str">
        <f t="shared" si="10"/>
        <v xml:space="preserve"> </v>
      </c>
      <c r="AT55" s="423"/>
      <c r="AU55" s="424"/>
    </row>
    <row r="56" spans="1:47" ht="30" customHeight="1" x14ac:dyDescent="0.25">
      <c r="A56" s="369" t="s">
        <v>130</v>
      </c>
      <c r="B56" s="370"/>
      <c r="C56" s="370"/>
      <c r="D56" s="370"/>
      <c r="E56" s="371"/>
      <c r="F56" s="189">
        <f t="shared" ref="F56:AS56" si="11">IF(F5=" "," ",IF(COUNTBLANK(F7:F46)=ROWS(F7:F46)," ",F49*100/F5))</f>
        <v>52.272727272727273</v>
      </c>
      <c r="G56" s="189">
        <f t="shared" si="11"/>
        <v>22.727272727272727</v>
      </c>
      <c r="H56" s="189">
        <f t="shared" si="11"/>
        <v>70.454545454545467</v>
      </c>
      <c r="I56" s="189">
        <f t="shared" si="11"/>
        <v>25</v>
      </c>
      <c r="J56" s="189">
        <f t="shared" si="11"/>
        <v>52.272727272727273</v>
      </c>
      <c r="K56" s="189" t="str">
        <f t="shared" si="11"/>
        <v xml:space="preserve"> </v>
      </c>
      <c r="L56" s="189" t="str">
        <f t="shared" si="11"/>
        <v xml:space="preserve"> </v>
      </c>
      <c r="M56" s="189" t="str">
        <f t="shared" si="11"/>
        <v xml:space="preserve"> </v>
      </c>
      <c r="N56" s="189" t="str">
        <f t="shared" si="11"/>
        <v xml:space="preserve"> </v>
      </c>
      <c r="O56" s="189" t="str">
        <f t="shared" si="11"/>
        <v xml:space="preserve"> </v>
      </c>
      <c r="P56" s="189" t="str">
        <f t="shared" si="11"/>
        <v xml:space="preserve"> </v>
      </c>
      <c r="Q56" s="189" t="str">
        <f t="shared" si="11"/>
        <v xml:space="preserve"> </v>
      </c>
      <c r="R56" s="189" t="str">
        <f t="shared" si="11"/>
        <v xml:space="preserve"> </v>
      </c>
      <c r="S56" s="189" t="str">
        <f t="shared" si="11"/>
        <v xml:space="preserve"> </v>
      </c>
      <c r="T56" s="189" t="str">
        <f t="shared" si="11"/>
        <v xml:space="preserve"> </v>
      </c>
      <c r="U56" s="189" t="str">
        <f t="shared" si="11"/>
        <v xml:space="preserve"> </v>
      </c>
      <c r="V56" s="189" t="str">
        <f t="shared" si="11"/>
        <v xml:space="preserve"> </v>
      </c>
      <c r="W56" s="189" t="str">
        <f t="shared" si="11"/>
        <v xml:space="preserve"> </v>
      </c>
      <c r="X56" s="189" t="str">
        <f t="shared" si="11"/>
        <v xml:space="preserve"> </v>
      </c>
      <c r="Y56" s="189" t="str">
        <f t="shared" si="11"/>
        <v xml:space="preserve"> </v>
      </c>
      <c r="Z56" s="189" t="str">
        <f t="shared" si="11"/>
        <v xml:space="preserve"> </v>
      </c>
      <c r="AA56" s="189" t="str">
        <f t="shared" si="11"/>
        <v xml:space="preserve"> </v>
      </c>
      <c r="AB56" s="189" t="str">
        <f t="shared" si="11"/>
        <v xml:space="preserve"> </v>
      </c>
      <c r="AC56" s="189" t="str">
        <f t="shared" si="11"/>
        <v xml:space="preserve"> </v>
      </c>
      <c r="AD56" s="189" t="str">
        <f t="shared" si="11"/>
        <v xml:space="preserve"> </v>
      </c>
      <c r="AE56" s="189" t="str">
        <f t="shared" si="11"/>
        <v xml:space="preserve"> </v>
      </c>
      <c r="AF56" s="189" t="str">
        <f t="shared" si="11"/>
        <v xml:space="preserve"> </v>
      </c>
      <c r="AG56" s="189" t="str">
        <f t="shared" si="11"/>
        <v xml:space="preserve"> </v>
      </c>
      <c r="AH56" s="189" t="str">
        <f t="shared" si="11"/>
        <v xml:space="preserve"> </v>
      </c>
      <c r="AI56" s="189" t="str">
        <f t="shared" si="11"/>
        <v xml:space="preserve"> </v>
      </c>
      <c r="AJ56" s="189" t="str">
        <f t="shared" si="11"/>
        <v xml:space="preserve"> </v>
      </c>
      <c r="AK56" s="189" t="str">
        <f t="shared" si="11"/>
        <v xml:space="preserve"> </v>
      </c>
      <c r="AL56" s="189" t="str">
        <f t="shared" si="11"/>
        <v xml:space="preserve"> </v>
      </c>
      <c r="AM56" s="189" t="str">
        <f t="shared" si="11"/>
        <v xml:space="preserve"> </v>
      </c>
      <c r="AN56" s="189" t="str">
        <f t="shared" si="11"/>
        <v xml:space="preserve"> </v>
      </c>
      <c r="AO56" s="189" t="str">
        <f t="shared" si="11"/>
        <v xml:space="preserve"> </v>
      </c>
      <c r="AP56" s="189" t="str">
        <f t="shared" si="11"/>
        <v xml:space="preserve"> </v>
      </c>
      <c r="AQ56" s="189" t="str">
        <f t="shared" si="11"/>
        <v xml:space="preserve"> </v>
      </c>
      <c r="AR56" s="189" t="str">
        <f t="shared" si="11"/>
        <v xml:space="preserve"> </v>
      </c>
      <c r="AS56" s="190" t="str">
        <f t="shared" si="11"/>
        <v xml:space="preserve"> </v>
      </c>
      <c r="AT56" s="425"/>
      <c r="AU56" s="426"/>
    </row>
    <row r="57" spans="1:47" ht="9.75" customHeight="1" x14ac:dyDescent="0.25">
      <c r="A57" s="372"/>
      <c r="B57" s="373"/>
      <c r="C57" s="373"/>
      <c r="D57" s="373"/>
      <c r="E57" s="374"/>
      <c r="F57" s="191" t="str">
        <f>IF(F56&lt;&gt;" ","%"," ")</f>
        <v>%</v>
      </c>
      <c r="G57" s="191" t="str">
        <f t="shared" ref="G57:AS57" si="12">IF(G56&lt;&gt;" ","%"," ")</f>
        <v>%</v>
      </c>
      <c r="H57" s="191" t="str">
        <f t="shared" si="12"/>
        <v>%</v>
      </c>
      <c r="I57" s="191" t="str">
        <f t="shared" si="12"/>
        <v>%</v>
      </c>
      <c r="J57" s="191" t="str">
        <f t="shared" si="12"/>
        <v>%</v>
      </c>
      <c r="K57" s="191" t="str">
        <f t="shared" si="12"/>
        <v xml:space="preserve"> </v>
      </c>
      <c r="L57" s="191" t="str">
        <f t="shared" si="12"/>
        <v xml:space="preserve"> </v>
      </c>
      <c r="M57" s="191" t="str">
        <f t="shared" si="12"/>
        <v xml:space="preserve"> </v>
      </c>
      <c r="N57" s="191" t="str">
        <f t="shared" si="12"/>
        <v xml:space="preserve"> </v>
      </c>
      <c r="O57" s="191" t="str">
        <f t="shared" si="12"/>
        <v xml:space="preserve"> </v>
      </c>
      <c r="P57" s="191" t="str">
        <f t="shared" si="12"/>
        <v xml:space="preserve"> </v>
      </c>
      <c r="Q57" s="191" t="str">
        <f t="shared" si="12"/>
        <v xml:space="preserve"> </v>
      </c>
      <c r="R57" s="191" t="str">
        <f t="shared" si="12"/>
        <v xml:space="preserve"> </v>
      </c>
      <c r="S57" s="191" t="str">
        <f t="shared" si="12"/>
        <v xml:space="preserve"> </v>
      </c>
      <c r="T57" s="191" t="str">
        <f t="shared" si="12"/>
        <v xml:space="preserve"> </v>
      </c>
      <c r="U57" s="191" t="str">
        <f t="shared" si="12"/>
        <v xml:space="preserve"> </v>
      </c>
      <c r="V57" s="191" t="str">
        <f t="shared" si="12"/>
        <v xml:space="preserve"> </v>
      </c>
      <c r="W57" s="191" t="str">
        <f t="shared" si="12"/>
        <v xml:space="preserve"> </v>
      </c>
      <c r="X57" s="191" t="str">
        <f t="shared" si="12"/>
        <v xml:space="preserve"> </v>
      </c>
      <c r="Y57" s="191" t="str">
        <f t="shared" si="12"/>
        <v xml:space="preserve"> </v>
      </c>
      <c r="Z57" s="191" t="str">
        <f t="shared" si="12"/>
        <v xml:space="preserve"> </v>
      </c>
      <c r="AA57" s="191" t="str">
        <f t="shared" si="12"/>
        <v xml:space="preserve"> </v>
      </c>
      <c r="AB57" s="191" t="str">
        <f t="shared" si="12"/>
        <v xml:space="preserve"> </v>
      </c>
      <c r="AC57" s="191" t="str">
        <f t="shared" si="12"/>
        <v xml:space="preserve"> </v>
      </c>
      <c r="AD57" s="191" t="str">
        <f t="shared" si="12"/>
        <v xml:space="preserve"> </v>
      </c>
      <c r="AE57" s="191" t="str">
        <f t="shared" si="12"/>
        <v xml:space="preserve"> </v>
      </c>
      <c r="AF57" s="191" t="str">
        <f t="shared" si="12"/>
        <v xml:space="preserve"> </v>
      </c>
      <c r="AG57" s="191" t="str">
        <f t="shared" si="12"/>
        <v xml:space="preserve"> </v>
      </c>
      <c r="AH57" s="191" t="str">
        <f t="shared" si="12"/>
        <v xml:space="preserve"> </v>
      </c>
      <c r="AI57" s="191" t="str">
        <f t="shared" si="12"/>
        <v xml:space="preserve"> </v>
      </c>
      <c r="AJ57" s="191" t="str">
        <f t="shared" si="12"/>
        <v xml:space="preserve"> </v>
      </c>
      <c r="AK57" s="191" t="str">
        <f t="shared" si="12"/>
        <v xml:space="preserve"> </v>
      </c>
      <c r="AL57" s="191" t="str">
        <f t="shared" si="12"/>
        <v xml:space="preserve"> </v>
      </c>
      <c r="AM57" s="191" t="str">
        <f t="shared" si="12"/>
        <v xml:space="preserve"> </v>
      </c>
      <c r="AN57" s="191" t="str">
        <f t="shared" si="12"/>
        <v xml:space="preserve"> </v>
      </c>
      <c r="AO57" s="191" t="str">
        <f t="shared" si="12"/>
        <v xml:space="preserve"> </v>
      </c>
      <c r="AP57" s="191" t="str">
        <f t="shared" si="12"/>
        <v xml:space="preserve"> </v>
      </c>
      <c r="AQ57" s="191" t="str">
        <f t="shared" si="12"/>
        <v xml:space="preserve"> </v>
      </c>
      <c r="AR57" s="191" t="str">
        <f t="shared" si="12"/>
        <v xml:space="preserve"> </v>
      </c>
      <c r="AS57" s="192" t="str">
        <f t="shared" si="12"/>
        <v xml:space="preserve"> </v>
      </c>
      <c r="AT57" s="425"/>
      <c r="AU57" s="427"/>
    </row>
    <row r="58" spans="1:47" ht="9.75" customHeight="1" x14ac:dyDescent="0.25">
      <c r="A58" s="51"/>
      <c r="B58" s="51"/>
      <c r="C58" s="51"/>
      <c r="D58" s="51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145"/>
      <c r="AU58" s="53"/>
    </row>
    <row r="59" spans="1:47" ht="9.75" customHeight="1" x14ac:dyDescent="0.25">
      <c r="A59" s="51"/>
      <c r="B59" s="51"/>
      <c r="C59" s="51"/>
      <c r="D59" s="51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145"/>
      <c r="AU59" s="53"/>
    </row>
    <row r="60" spans="1:47" ht="9.75" customHeight="1" x14ac:dyDescent="0.25">
      <c r="A60" s="51"/>
      <c r="B60" s="5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145"/>
      <c r="AU60" s="53"/>
    </row>
    <row r="61" spans="1:47" ht="9.75" customHeight="1" x14ac:dyDescent="0.25">
      <c r="A61" s="51"/>
      <c r="B61" s="51"/>
      <c r="C61" s="51"/>
      <c r="D61" s="51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145"/>
      <c r="AU61" s="53"/>
    </row>
    <row r="62" spans="1:47" ht="9.75" customHeight="1" x14ac:dyDescent="0.25">
      <c r="A62" s="51"/>
      <c r="B62" s="51"/>
      <c r="C62" s="51"/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145"/>
      <c r="AU62" s="53"/>
    </row>
    <row r="63" spans="1:47" ht="9.75" customHeight="1" x14ac:dyDescent="0.25">
      <c r="A63" s="51"/>
      <c r="B63" s="51"/>
      <c r="C63" s="51"/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145"/>
      <c r="AU63" s="53"/>
    </row>
    <row r="64" spans="1:47" ht="9.75" customHeight="1" x14ac:dyDescent="0.25">
      <c r="A64" s="51"/>
      <c r="B64" s="51"/>
      <c r="C64" s="51"/>
      <c r="D64" s="51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145"/>
      <c r="AU64" s="53"/>
    </row>
    <row r="65" spans="1:47" ht="9.75" customHeight="1" x14ac:dyDescent="0.25">
      <c r="A65" s="51"/>
      <c r="B65" s="51"/>
      <c r="C65" s="51"/>
      <c r="D65" s="51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145"/>
      <c r="AU65" s="53"/>
    </row>
    <row r="66" spans="1:47" ht="9.75" customHeight="1" x14ac:dyDescent="0.25">
      <c r="A66" s="51"/>
      <c r="B66" s="51"/>
      <c r="C66" s="51"/>
      <c r="D66" s="51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145"/>
      <c r="AU66" s="53"/>
    </row>
    <row r="67" spans="1:47" ht="9.75" customHeight="1" x14ac:dyDescent="0.25">
      <c r="A67" s="51"/>
      <c r="B67" s="51"/>
      <c r="C67" s="51"/>
      <c r="D67" s="51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145"/>
      <c r="AU67" s="53"/>
    </row>
    <row r="68" spans="1:47" ht="9.75" customHeight="1" x14ac:dyDescent="0.25">
      <c r="A68" s="51"/>
      <c r="B68" s="51"/>
      <c r="C68" s="51"/>
      <c r="D68" s="51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145"/>
      <c r="AU68" s="53"/>
    </row>
    <row r="69" spans="1:47" ht="9.75" customHeight="1" x14ac:dyDescent="0.25">
      <c r="A69" s="51"/>
      <c r="B69" s="51"/>
      <c r="C69" s="51"/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145"/>
      <c r="AU69" s="53"/>
    </row>
    <row r="70" spans="1:47" ht="9.75" customHeight="1" x14ac:dyDescent="0.25">
      <c r="A70" s="51"/>
      <c r="B70" s="51"/>
      <c r="C70" s="51"/>
      <c r="D70" s="51"/>
      <c r="E70" s="51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145"/>
      <c r="AU70" s="53"/>
    </row>
    <row r="71" spans="1:47" ht="9.75" customHeight="1" x14ac:dyDescent="0.25">
      <c r="A71" s="51"/>
      <c r="B71" s="51"/>
      <c r="C71" s="51"/>
      <c r="D71" s="51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145"/>
      <c r="AU71" s="53"/>
    </row>
    <row r="72" spans="1:47" ht="9.75" customHeight="1" x14ac:dyDescent="0.25">
      <c r="A72" s="51"/>
      <c r="B72" s="51"/>
      <c r="C72" s="51"/>
      <c r="D72" s="51"/>
      <c r="E72" s="51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145"/>
      <c r="AU72" s="53"/>
    </row>
    <row r="73" spans="1:47" ht="9.75" customHeight="1" x14ac:dyDescent="0.25">
      <c r="A73" s="51"/>
      <c r="B73" s="51"/>
      <c r="C73" s="51"/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145"/>
      <c r="AU73" s="53"/>
    </row>
    <row r="74" spans="1:47" ht="9.75" customHeight="1" x14ac:dyDescent="0.25">
      <c r="A74" s="51"/>
      <c r="B74" s="51"/>
      <c r="C74" s="51"/>
      <c r="D74" s="51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145"/>
      <c r="AU74" s="53"/>
    </row>
    <row r="75" spans="1:47" ht="9.75" customHeight="1" x14ac:dyDescent="0.25">
      <c r="A75" s="54"/>
      <c r="B75" s="54"/>
      <c r="C75" s="54"/>
      <c r="D75" s="54"/>
      <c r="E75" s="54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168"/>
      <c r="AU75" s="56"/>
    </row>
    <row r="76" spans="1:47" ht="6.75" customHeight="1" x14ac:dyDescent="0.25">
      <c r="A76" s="54"/>
      <c r="B76" s="54"/>
      <c r="C76" s="54"/>
      <c r="D76" s="54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6"/>
      <c r="AU76" s="56"/>
    </row>
    <row r="77" spans="1:47" ht="12.75" customHeight="1" x14ac:dyDescent="0.25">
      <c r="A77" s="54"/>
      <c r="B77" s="54"/>
      <c r="C77" s="54"/>
      <c r="D77" s="54"/>
      <c r="E77" s="54"/>
      <c r="F77" s="55"/>
      <c r="G77" s="55"/>
      <c r="H77" s="55"/>
      <c r="I77" s="55"/>
      <c r="J77" s="55"/>
      <c r="K77" s="55"/>
      <c r="L77" s="339" t="s">
        <v>133</v>
      </c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39"/>
      <c r="AB77" s="339"/>
      <c r="AC77" s="339"/>
      <c r="AD77" s="339"/>
      <c r="AE77" s="339"/>
      <c r="AF77" s="339"/>
      <c r="AG77" s="339" t="s">
        <v>132</v>
      </c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</row>
    <row r="78" spans="1:47" ht="12" customHeight="1" x14ac:dyDescent="0.25">
      <c r="A78" s="364" t="s">
        <v>131</v>
      </c>
      <c r="B78" s="365"/>
      <c r="C78" s="365"/>
      <c r="D78" s="365"/>
      <c r="E78" s="365"/>
      <c r="F78" s="365"/>
      <c r="G78" s="365"/>
      <c r="H78" s="365"/>
      <c r="I78" s="365"/>
      <c r="J78" s="365"/>
      <c r="K78" s="36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8"/>
      <c r="AU78" s="56"/>
    </row>
    <row r="79" spans="1:47" ht="14.15" customHeight="1" x14ac:dyDescent="0.25">
      <c r="A79" s="405" t="s">
        <v>100</v>
      </c>
      <c r="B79" s="405"/>
      <c r="C79" s="405"/>
      <c r="D79" s="59" t="s">
        <v>91</v>
      </c>
      <c r="E79" s="60">
        <f>COUNTIFS($AT$7:$AT$46,"&gt;=90",$AT$7:$AT$46,"&lt;=100")</f>
        <v>0</v>
      </c>
      <c r="F79" s="402" t="str">
        <f t="shared" ref="F79:F89" si="13">IF(E79&lt;&gt;" ","KİŞİ"," ")</f>
        <v>KİŞİ</v>
      </c>
      <c r="G79" s="402"/>
      <c r="H79" s="60" t="str">
        <f>IF(E79=" "," ","%")</f>
        <v>%</v>
      </c>
      <c r="I79" s="403">
        <f>IF(E79=" "," ",100*E79/E89)</f>
        <v>0</v>
      </c>
      <c r="J79" s="403"/>
      <c r="K79" s="404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8"/>
      <c r="AU79" s="56"/>
    </row>
    <row r="80" spans="1:47" ht="14.15" customHeight="1" x14ac:dyDescent="0.25">
      <c r="A80" s="405" t="s">
        <v>102</v>
      </c>
      <c r="B80" s="405"/>
      <c r="C80" s="405"/>
      <c r="D80" s="59" t="s">
        <v>92</v>
      </c>
      <c r="E80" s="60">
        <f>COUNTIFS($AT$7:$AT$46,"&gt;=80",$AT$7:$AT$46,"&lt;=89")</f>
        <v>0</v>
      </c>
      <c r="F80" s="402" t="str">
        <f t="shared" ref="F80:F83" si="14">IF(E80&lt;&gt;" ","KİŞİ"," ")</f>
        <v>KİŞİ</v>
      </c>
      <c r="G80" s="402"/>
      <c r="H80" s="60" t="str">
        <f>IF(E79=" "," ","%")</f>
        <v>%</v>
      </c>
      <c r="I80" s="403">
        <f>IF(E80=" "," ",100*E80/E89)</f>
        <v>0</v>
      </c>
      <c r="J80" s="403"/>
      <c r="K80" s="404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8"/>
      <c r="AU80" s="56"/>
    </row>
    <row r="81" spans="1:47" ht="14.15" customHeight="1" x14ac:dyDescent="0.25">
      <c r="A81" s="405" t="s">
        <v>103</v>
      </c>
      <c r="B81" s="405"/>
      <c r="C81" s="405"/>
      <c r="D81" s="59" t="s">
        <v>93</v>
      </c>
      <c r="E81" s="60">
        <f>COUNTIFS($AT$7:$AT$46,"&gt;=75",$AT$7:$AT$46,"&lt;=79")</f>
        <v>1</v>
      </c>
      <c r="F81" s="402" t="str">
        <f t="shared" si="14"/>
        <v>KİŞİ</v>
      </c>
      <c r="G81" s="402"/>
      <c r="H81" s="60" t="str">
        <f>IF(E79=" "," ","%")</f>
        <v>%</v>
      </c>
      <c r="I81" s="403">
        <f>IF(E81=" "," ",100*E81/E89)</f>
        <v>9.0909090909090917</v>
      </c>
      <c r="J81" s="403"/>
      <c r="K81" s="404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8"/>
      <c r="AU81" s="56"/>
    </row>
    <row r="82" spans="1:47" ht="14.15" customHeight="1" x14ac:dyDescent="0.25">
      <c r="A82" s="405" t="s">
        <v>104</v>
      </c>
      <c r="B82" s="405"/>
      <c r="C82" s="405"/>
      <c r="D82" s="59" t="s">
        <v>94</v>
      </c>
      <c r="E82" s="60">
        <f>COUNTIFS($AT$7:$AT$46,"&gt;=70",$AT$7:$AT$46,"&lt;=74")</f>
        <v>0</v>
      </c>
      <c r="F82" s="402" t="str">
        <f t="shared" si="14"/>
        <v>KİŞİ</v>
      </c>
      <c r="G82" s="402"/>
      <c r="H82" s="60" t="str">
        <f>IF(E79=" "," ","%")</f>
        <v>%</v>
      </c>
      <c r="I82" s="403">
        <f>IF(E82=" "," ",100*E82/E89)</f>
        <v>0</v>
      </c>
      <c r="J82" s="403"/>
      <c r="K82" s="404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8"/>
      <c r="AU82" s="56"/>
    </row>
    <row r="83" spans="1:47" ht="14.15" customHeight="1" x14ac:dyDescent="0.25">
      <c r="A83" s="399" t="s">
        <v>101</v>
      </c>
      <c r="B83" s="400"/>
      <c r="C83" s="401"/>
      <c r="D83" s="59" t="s">
        <v>95</v>
      </c>
      <c r="E83" s="60">
        <f>COUNTIFS($AT$7:$AT$46,"&gt;=60",$AT$7:$AT$46,"&lt;=69")</f>
        <v>1</v>
      </c>
      <c r="F83" s="402" t="str">
        <f t="shared" si="14"/>
        <v>KİŞİ</v>
      </c>
      <c r="G83" s="402"/>
      <c r="H83" s="60" t="str">
        <f>IF(E79=" "," ","%")</f>
        <v>%</v>
      </c>
      <c r="I83" s="403">
        <f>IF(E83=" "," ",100*E83/E89)</f>
        <v>9.0909090909090917</v>
      </c>
      <c r="J83" s="403"/>
      <c r="K83" s="404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8"/>
      <c r="AU83" s="56"/>
    </row>
    <row r="84" spans="1:47" ht="14.15" customHeight="1" x14ac:dyDescent="0.25">
      <c r="A84" s="399" t="s">
        <v>105</v>
      </c>
      <c r="B84" s="400"/>
      <c r="C84" s="401"/>
      <c r="D84" s="59" t="s">
        <v>96</v>
      </c>
      <c r="E84" s="60">
        <f>COUNTIFS($AT$7:$AT$46,"&gt;=50",$AT$7:$AT$46,"&lt;=59")</f>
        <v>0</v>
      </c>
      <c r="F84" s="402" t="str">
        <f t="shared" si="13"/>
        <v>KİŞİ</v>
      </c>
      <c r="G84" s="402"/>
      <c r="H84" s="60" t="str">
        <f>IF(E79=" "," ","%")</f>
        <v>%</v>
      </c>
      <c r="I84" s="403">
        <f>IF(E84=" "," ",100*E84/E89)</f>
        <v>0</v>
      </c>
      <c r="J84" s="403"/>
      <c r="K84" s="404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339"/>
      <c r="AG84" s="339"/>
      <c r="AH84" s="339"/>
      <c r="AI84" s="339"/>
      <c r="AJ84" s="339"/>
      <c r="AK84" s="339"/>
      <c r="AL84" s="339"/>
      <c r="AM84" s="339"/>
      <c r="AN84" s="339"/>
      <c r="AO84" s="57"/>
      <c r="AP84" s="57"/>
      <c r="AQ84" s="57"/>
      <c r="AR84" s="57"/>
      <c r="AS84" s="57"/>
      <c r="AT84" s="58"/>
      <c r="AU84" s="56"/>
    </row>
    <row r="85" spans="1:47" ht="14.15" customHeight="1" x14ac:dyDescent="0.25">
      <c r="A85" s="399" t="s">
        <v>106</v>
      </c>
      <c r="B85" s="400"/>
      <c r="C85" s="401"/>
      <c r="D85" s="59" t="s">
        <v>97</v>
      </c>
      <c r="E85" s="60">
        <f>COUNTIFS($AT$7:$AT$46,"&gt;=40",$AT$7:$AT$46,"&lt;=49")</f>
        <v>7</v>
      </c>
      <c r="F85" s="402" t="str">
        <f t="shared" si="13"/>
        <v>KİŞİ</v>
      </c>
      <c r="G85" s="402"/>
      <c r="H85" s="60" t="str">
        <f>IF(E79=" "," ","%")</f>
        <v>%</v>
      </c>
      <c r="I85" s="403">
        <f>IF(E85=" "," ",100*E85/E89)</f>
        <v>63.636363636363633</v>
      </c>
      <c r="J85" s="403"/>
      <c r="K85" s="404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6"/>
      <c r="AU85" s="56"/>
    </row>
    <row r="86" spans="1:47" ht="14.15" customHeight="1" x14ac:dyDescent="0.25">
      <c r="A86" s="399" t="s">
        <v>107</v>
      </c>
      <c r="B86" s="400"/>
      <c r="C86" s="401"/>
      <c r="D86" s="59" t="s">
        <v>98</v>
      </c>
      <c r="E86" s="60">
        <f>COUNTIFS($AT$7:$AT$46,"&gt;=30",$AT$7:$AT$46,"&lt;=39")</f>
        <v>1</v>
      </c>
      <c r="F86" s="402" t="str">
        <f t="shared" si="13"/>
        <v>KİŞİ</v>
      </c>
      <c r="G86" s="402"/>
      <c r="H86" s="60" t="str">
        <f>IF(E79=" "," ","%")</f>
        <v>%</v>
      </c>
      <c r="I86" s="403">
        <f>IF(E86=" "," ",100*E86/E89)</f>
        <v>9.0909090909090917</v>
      </c>
      <c r="J86" s="403"/>
      <c r="K86" s="404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6"/>
      <c r="AU86" s="56"/>
    </row>
    <row r="87" spans="1:47" ht="14.15" customHeight="1" x14ac:dyDescent="0.25">
      <c r="A87" s="405" t="s">
        <v>108</v>
      </c>
      <c r="B87" s="405"/>
      <c r="C87" s="405"/>
      <c r="D87" s="59" t="s">
        <v>99</v>
      </c>
      <c r="E87" s="60">
        <f>COUNTIFS($AT$7:$AT$46,"&gt;=0",$AT$7:$AT$46,"&lt;=29")</f>
        <v>1</v>
      </c>
      <c r="F87" s="402" t="str">
        <f t="shared" si="13"/>
        <v>KİŞİ</v>
      </c>
      <c r="G87" s="402"/>
      <c r="H87" s="60" t="str">
        <f>IF(E79=" "," ","%")</f>
        <v>%</v>
      </c>
      <c r="I87" s="403">
        <f>IF(E87=" "," ",100*E87/E89)</f>
        <v>9.0909090909090917</v>
      </c>
      <c r="J87" s="403"/>
      <c r="K87" s="404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6"/>
      <c r="AU87" s="56"/>
    </row>
    <row r="88" spans="1:47" ht="14.15" customHeight="1" x14ac:dyDescent="0.25">
      <c r="A88" s="397" t="s">
        <v>33</v>
      </c>
      <c r="B88" s="397"/>
      <c r="C88" s="397"/>
      <c r="D88" s="131" t="s">
        <v>35</v>
      </c>
      <c r="E88" s="132">
        <f>IF(COUNTIF(AU7:AU46," ")=ROWS(AU7:AU46)," ",COUNTIF(AU7:AU46,0))</f>
        <v>0</v>
      </c>
      <c r="F88" s="397" t="str">
        <f t="shared" si="13"/>
        <v>KİŞİ</v>
      </c>
      <c r="G88" s="397"/>
      <c r="H88" s="132" t="str">
        <f>IF(E79=" "," ","%")</f>
        <v>%</v>
      </c>
      <c r="I88" s="398">
        <f>IF(E88=" "," ",100*E88/E89)</f>
        <v>0</v>
      </c>
      <c r="J88" s="398"/>
      <c r="K88" s="398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6"/>
      <c r="AU88" s="56"/>
    </row>
    <row r="89" spans="1:47" ht="14.15" customHeight="1" x14ac:dyDescent="0.25">
      <c r="A89" s="377" t="s">
        <v>34</v>
      </c>
      <c r="B89" s="377"/>
      <c r="C89" s="377"/>
      <c r="D89" s="377"/>
      <c r="E89" s="127">
        <f>IF(SUM(E79:E88)=0," ",SUM(E79:E88))</f>
        <v>11</v>
      </c>
      <c r="F89" s="324" t="str">
        <f t="shared" si="13"/>
        <v>KİŞİ</v>
      </c>
      <c r="G89" s="37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6"/>
      <c r="AU89" s="56"/>
    </row>
    <row r="90" spans="1:47" ht="12" customHeight="1" x14ac:dyDescent="0.25">
      <c r="A90" s="54"/>
      <c r="B90" s="54"/>
      <c r="C90" s="54"/>
      <c r="D90" s="54"/>
      <c r="E90" s="54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6"/>
      <c r="AU90" s="56"/>
    </row>
    <row r="91" spans="1:47" ht="14.25" customHeight="1" x14ac:dyDescent="0.25">
      <c r="A91" s="54"/>
      <c r="B91" s="54"/>
      <c r="C91" s="54"/>
      <c r="D91" s="54"/>
      <c r="E91" s="54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6"/>
      <c r="AU91" s="56"/>
    </row>
    <row r="92" spans="1:47" x14ac:dyDescent="0.25">
      <c r="A92" s="323" t="s">
        <v>36</v>
      </c>
      <c r="B92" s="323"/>
      <c r="C92" s="323"/>
      <c r="D92" s="61">
        <f>IF(COUNTIF(AT7:AT46," ")=ROWS(AT7:AT46)," ",LARGE(AT7:AT46,1))</f>
        <v>75</v>
      </c>
      <c r="E92" s="319"/>
      <c r="F92" s="320"/>
      <c r="G92" s="320"/>
      <c r="H92" s="320"/>
      <c r="I92" s="320"/>
      <c r="J92" s="320"/>
      <c r="K92" s="320"/>
      <c r="L92" s="45"/>
      <c r="M92" s="339" t="s">
        <v>134</v>
      </c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39"/>
      <c r="AF92" s="55"/>
      <c r="AP92" s="57"/>
      <c r="AT92" s="4"/>
    </row>
    <row r="93" spans="1:47" ht="12" customHeight="1" x14ac:dyDescent="0.25">
      <c r="A93" s="323" t="s">
        <v>37</v>
      </c>
      <c r="B93" s="323"/>
      <c r="C93" s="323"/>
      <c r="D93" s="61">
        <f>IF(COUNTIF(AT7:AT28," ")=ROWS(AT7:AT28)," ",SMALL(AT7:AT28,1))</f>
        <v>5</v>
      </c>
      <c r="E93" s="319"/>
      <c r="F93" s="320"/>
      <c r="G93" s="320"/>
      <c r="H93" s="320"/>
      <c r="I93" s="320"/>
      <c r="J93" s="320"/>
      <c r="K93" s="320"/>
      <c r="L93" s="45"/>
      <c r="M93" s="4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P93" s="1"/>
      <c r="AT93" s="4"/>
    </row>
    <row r="94" spans="1:47" ht="15" customHeight="1" x14ac:dyDescent="0.25">
      <c r="A94" s="323" t="s">
        <v>38</v>
      </c>
      <c r="B94" s="323"/>
      <c r="C94" s="323"/>
      <c r="D94" s="62">
        <f>AT49</f>
        <v>44.545454545454547</v>
      </c>
      <c r="E94" s="321"/>
      <c r="F94" s="322"/>
      <c r="G94" s="322"/>
      <c r="H94" s="322"/>
      <c r="I94" s="322"/>
      <c r="J94" s="322"/>
      <c r="K94" s="322"/>
      <c r="L94" s="63"/>
      <c r="M94" s="63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340" t="s">
        <v>42</v>
      </c>
      <c r="AH94" s="341"/>
      <c r="AI94" s="341"/>
      <c r="AJ94" s="341"/>
      <c r="AK94" s="341"/>
      <c r="AL94" s="341"/>
      <c r="AM94" s="341"/>
      <c r="AN94" s="341"/>
      <c r="AO94" s="342"/>
      <c r="AP94" s="10"/>
      <c r="AQ94" s="340" t="s">
        <v>43</v>
      </c>
      <c r="AR94" s="341"/>
      <c r="AS94" s="341"/>
      <c r="AT94" s="341"/>
      <c r="AU94" s="342"/>
    </row>
    <row r="95" spans="1:47" ht="15" customHeight="1" x14ac:dyDescent="0.25">
      <c r="A95" s="64"/>
      <c r="B95" s="64"/>
      <c r="C95" s="64"/>
      <c r="D95" s="65"/>
      <c r="E95" s="63"/>
      <c r="F95" s="65"/>
      <c r="G95" s="65"/>
      <c r="H95" s="65"/>
      <c r="I95" s="65"/>
      <c r="J95" s="65"/>
      <c r="K95" s="65"/>
      <c r="L95" s="65"/>
      <c r="M95" s="65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343">
        <f ca="1">TODAY()</f>
        <v>45599</v>
      </c>
      <c r="AH95" s="344"/>
      <c r="AI95" s="344"/>
      <c r="AJ95" s="344"/>
      <c r="AK95" s="344"/>
      <c r="AL95" s="344"/>
      <c r="AM95" s="344"/>
      <c r="AN95" s="344"/>
      <c r="AO95" s="345"/>
      <c r="AP95" s="9"/>
      <c r="AQ95" s="396" t="s">
        <v>81</v>
      </c>
      <c r="AR95" s="344"/>
      <c r="AS95" s="344"/>
      <c r="AT95" s="344"/>
      <c r="AU95" s="345"/>
    </row>
    <row r="96" spans="1:47" ht="12" customHeight="1" x14ac:dyDescent="0.25">
      <c r="A96" s="317" t="s">
        <v>39</v>
      </c>
      <c r="B96" s="318"/>
      <c r="C96" s="318"/>
      <c r="D96" s="318"/>
      <c r="E96" s="66">
        <f>IF(COUNTIF(AT7:AT46," ")=ROWS(AT7:AT46)," ",SUM(E79:E84))</f>
        <v>2</v>
      </c>
      <c r="F96" s="324" t="str">
        <f>IF(E96&lt;&gt;" ","KİŞİ"," ")</f>
        <v>KİŞİ</v>
      </c>
      <c r="G96" s="325"/>
      <c r="H96" s="66" t="str">
        <f>IF(I96=" "," ","%")</f>
        <v>%</v>
      </c>
      <c r="I96" s="326">
        <f>IF(E96=" "," ",100*E96/E89)</f>
        <v>18.181818181818183</v>
      </c>
      <c r="J96" s="327"/>
      <c r="K96" s="422"/>
      <c r="L96" s="67"/>
      <c r="M96" s="67"/>
      <c r="N96" s="11"/>
      <c r="O96" s="11"/>
      <c r="P96" s="11"/>
      <c r="Q96" s="11"/>
      <c r="R96" s="11"/>
      <c r="S96" s="11"/>
      <c r="T96" s="11"/>
      <c r="U96" s="11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336" t="str">
        <f>'K. Bilgiler'!H20</f>
        <v>Dr. Öğr. Üyesi Galip USTA</v>
      </c>
      <c r="AH96" s="337"/>
      <c r="AI96" s="337"/>
      <c r="AJ96" s="337"/>
      <c r="AK96" s="337"/>
      <c r="AL96" s="337"/>
      <c r="AM96" s="337"/>
      <c r="AN96" s="337"/>
      <c r="AO96" s="338"/>
      <c r="AP96" s="12"/>
      <c r="AQ96" s="328" t="str">
        <f>'K. Bilgiler'!H22</f>
        <v>Dr. Öğr. Üyesi Galip USTA</v>
      </c>
      <c r="AR96" s="329"/>
      <c r="AS96" s="329"/>
      <c r="AT96" s="329"/>
      <c r="AU96" s="330"/>
    </row>
    <row r="97" spans="1:47" ht="12" customHeight="1" x14ac:dyDescent="0.25">
      <c r="A97" s="317" t="s">
        <v>40</v>
      </c>
      <c r="B97" s="318"/>
      <c r="C97" s="318"/>
      <c r="D97" s="318"/>
      <c r="E97" s="66">
        <f>IF(COUNTIF(AT7:AT46," ")=ROWS(AT7:AT46)," ",SUM(E85:E87))</f>
        <v>9</v>
      </c>
      <c r="F97" s="324" t="str">
        <f>IF(E97&lt;&gt;" ","KİŞİ"," ")</f>
        <v>KİŞİ</v>
      </c>
      <c r="G97" s="325"/>
      <c r="H97" s="66" t="str">
        <f>IF(I97=" "," ","%")</f>
        <v>%</v>
      </c>
      <c r="I97" s="326">
        <f>IF(E97=" "," ",100*E97/E89)</f>
        <v>81.818181818181813</v>
      </c>
      <c r="J97" s="327"/>
      <c r="K97" s="422"/>
      <c r="L97" s="67"/>
      <c r="M97" s="67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346" t="s">
        <v>90</v>
      </c>
      <c r="AH97" s="347"/>
      <c r="AI97" s="347"/>
      <c r="AJ97" s="347"/>
      <c r="AK97" s="347"/>
      <c r="AL97" s="347"/>
      <c r="AM97" s="347"/>
      <c r="AN97" s="347"/>
      <c r="AO97" s="348"/>
      <c r="AP97" s="11"/>
      <c r="AQ97" s="328" t="s">
        <v>44</v>
      </c>
      <c r="AR97" s="329"/>
      <c r="AS97" s="329"/>
      <c r="AT97" s="329"/>
      <c r="AU97" s="330"/>
    </row>
    <row r="98" spans="1:47" x14ac:dyDescent="0.25">
      <c r="AG98" s="349"/>
      <c r="AH98" s="350"/>
      <c r="AI98" s="350"/>
      <c r="AJ98" s="350"/>
      <c r="AK98" s="350"/>
      <c r="AL98" s="350"/>
      <c r="AM98" s="350"/>
      <c r="AN98" s="350"/>
      <c r="AO98" s="351"/>
      <c r="AQ98" s="331"/>
      <c r="AR98" s="332"/>
      <c r="AS98" s="332"/>
      <c r="AT98" s="332"/>
      <c r="AU98" s="333"/>
    </row>
    <row r="99" spans="1:47" x14ac:dyDescent="0.25">
      <c r="AT99" s="169"/>
    </row>
    <row r="107" spans="1:47" x14ac:dyDescent="0.25">
      <c r="D107" s="36"/>
    </row>
  </sheetData>
  <mergeCells count="121">
    <mergeCell ref="A1:AP1"/>
    <mergeCell ref="A80:C80"/>
    <mergeCell ref="A81:C81"/>
    <mergeCell ref="A82:C82"/>
    <mergeCell ref="A83:C83"/>
    <mergeCell ref="F80:G80"/>
    <mergeCell ref="F81:G81"/>
    <mergeCell ref="F82:G82"/>
    <mergeCell ref="F83:G83"/>
    <mergeCell ref="I80:K80"/>
    <mergeCell ref="I81:K81"/>
    <mergeCell ref="I82:K82"/>
    <mergeCell ref="I83:K83"/>
    <mergeCell ref="C22:E22"/>
    <mergeCell ref="C23:E23"/>
    <mergeCell ref="C24:E24"/>
    <mergeCell ref="A2:AP2"/>
    <mergeCell ref="C9:E9"/>
    <mergeCell ref="C10:E10"/>
    <mergeCell ref="C11:E11"/>
    <mergeCell ref="C12:E12"/>
    <mergeCell ref="C13:E13"/>
    <mergeCell ref="C14:E14"/>
    <mergeCell ref="C15:E15"/>
    <mergeCell ref="AQ2:AU3"/>
    <mergeCell ref="A3:AP3"/>
    <mergeCell ref="A4:E4"/>
    <mergeCell ref="AT4:AU4"/>
    <mergeCell ref="A5:E5"/>
    <mergeCell ref="AU5:AU6"/>
    <mergeCell ref="C6:E6"/>
    <mergeCell ref="C7:E7"/>
    <mergeCell ref="C8:E8"/>
    <mergeCell ref="C16:E16"/>
    <mergeCell ref="C17:E17"/>
    <mergeCell ref="C18:E18"/>
    <mergeCell ref="C19:E19"/>
    <mergeCell ref="C20:E20"/>
    <mergeCell ref="C21:E21"/>
    <mergeCell ref="C46:E46"/>
    <mergeCell ref="A47:E47"/>
    <mergeCell ref="A48:E4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L77:AF77"/>
    <mergeCell ref="AG77:AU77"/>
    <mergeCell ref="A78:K78"/>
    <mergeCell ref="A79:C79"/>
    <mergeCell ref="F79:G79"/>
    <mergeCell ref="I79:K79"/>
    <mergeCell ref="A49:E49"/>
    <mergeCell ref="A50:E50"/>
    <mergeCell ref="A51:E52"/>
    <mergeCell ref="AT51:AT52"/>
    <mergeCell ref="AU51:AU52"/>
    <mergeCell ref="A53:E53"/>
    <mergeCell ref="A54:E55"/>
    <mergeCell ref="AT54:AT55"/>
    <mergeCell ref="AU54:AU55"/>
    <mergeCell ref="A56:E57"/>
    <mergeCell ref="AT56:AT57"/>
    <mergeCell ref="AU56:AU57"/>
    <mergeCell ref="A86:C86"/>
    <mergeCell ref="F86:G86"/>
    <mergeCell ref="I86:K86"/>
    <mergeCell ref="A87:C87"/>
    <mergeCell ref="F87:G87"/>
    <mergeCell ref="I87:K87"/>
    <mergeCell ref="AF84:AN84"/>
    <mergeCell ref="A85:C85"/>
    <mergeCell ref="F85:G85"/>
    <mergeCell ref="I85:K85"/>
    <mergeCell ref="A84:C84"/>
    <mergeCell ref="F84:G84"/>
    <mergeCell ref="I84:K84"/>
    <mergeCell ref="A88:C88"/>
    <mergeCell ref="F88:G88"/>
    <mergeCell ref="I88:K88"/>
    <mergeCell ref="A89:D89"/>
    <mergeCell ref="F89:G89"/>
    <mergeCell ref="A92:C92"/>
    <mergeCell ref="E92:K92"/>
    <mergeCell ref="M92:AE92"/>
    <mergeCell ref="A93:C93"/>
    <mergeCell ref="E93:K93"/>
    <mergeCell ref="AQ96:AU96"/>
    <mergeCell ref="A94:C94"/>
    <mergeCell ref="E94:K94"/>
    <mergeCell ref="A97:D97"/>
    <mergeCell ref="F97:G97"/>
    <mergeCell ref="I97:K97"/>
    <mergeCell ref="AG97:AO98"/>
    <mergeCell ref="AQ97:AU97"/>
    <mergeCell ref="AQ98:AU98"/>
    <mergeCell ref="AG94:AO94"/>
    <mergeCell ref="AQ94:AU94"/>
    <mergeCell ref="AG95:AO95"/>
    <mergeCell ref="AQ95:AU95"/>
    <mergeCell ref="A96:D96"/>
    <mergeCell ref="F96:G96"/>
    <mergeCell ref="I96:K96"/>
    <mergeCell ref="AG96:AO96"/>
  </mergeCells>
  <conditionalFormatting sqref="F56:AS56">
    <cfRule type="cellIs" dxfId="40" priority="1" stopIfTrue="1" operator="lessThan">
      <formula>50</formula>
    </cfRule>
  </conditionalFormatting>
  <dataValidations count="2">
    <dataValidation allowBlank="1" showInputMessage="1" showErrorMessage="1" prompt="Öğrencinin sorudan aldığı puan değerini giriniz." sqref="F7:AS46" xr:uid="{00000000-0002-0000-0700-000000000000}"/>
    <dataValidation allowBlank="1" showInputMessage="1" showErrorMessage="1" prompt="Sorunun konusunu giriniz." sqref="F4:AS4" xr:uid="{00000000-0002-0000-0700-000001000000}"/>
  </dataValidations>
  <pageMargins left="0.70866141732283472" right="0.19685039370078741" top="0.19685039370078741" bottom="0.11811023622047245" header="0.23622047244094491" footer="0.15748031496062992"/>
  <pageSetup paperSize="9" scale="6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</sheetPr>
  <dimension ref="A1:U78"/>
  <sheetViews>
    <sheetView tabSelected="1" topLeftCell="A21" zoomScale="90" zoomScaleNormal="90" workbookViewId="0">
      <selection activeCell="N67" sqref="N67"/>
    </sheetView>
  </sheetViews>
  <sheetFormatPr defaultColWidth="9.08984375" defaultRowHeight="12.5" x14ac:dyDescent="0.25"/>
  <cols>
    <col min="1" max="1" width="5" style="108" customWidth="1"/>
    <col min="2" max="2" width="6.36328125" style="108" customWidth="1"/>
    <col min="3" max="3" width="5.90625" style="108" customWidth="1"/>
    <col min="4" max="4" width="5.08984375" style="108" customWidth="1"/>
    <col min="5" max="5" width="3.36328125" style="108" customWidth="1"/>
    <col min="6" max="6" width="4" style="108" customWidth="1"/>
    <col min="7" max="7" width="2.6328125" style="108" customWidth="1"/>
    <col min="8" max="8" width="6" style="108" customWidth="1"/>
    <col min="9" max="11" width="7.90625" style="108" bestFit="1" customWidth="1"/>
    <col min="12" max="14" width="8" style="108" bestFit="1" customWidth="1"/>
    <col min="15" max="15" width="7" style="108" customWidth="1"/>
    <col min="16" max="16" width="11" style="108" bestFit="1" customWidth="1"/>
    <col min="17" max="17" width="11" style="108" hidden="1" customWidth="1"/>
    <col min="18" max="18" width="11" style="108" customWidth="1"/>
    <col min="19" max="19" width="10.90625" style="108" bestFit="1" customWidth="1"/>
    <col min="20" max="16384" width="9.08984375" style="108"/>
  </cols>
  <sheetData>
    <row r="1" spans="1:19" ht="23.15" customHeight="1" x14ac:dyDescent="0.25">
      <c r="A1" s="439" t="str">
        <f>'K. Bilgiler'!H16&amp;" EĞİTİM ÖĞRETİM YILI"</f>
        <v>2024-2025 EĞİTİM ÖĞRETİM YILI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1"/>
    </row>
    <row r="2" spans="1:19" ht="23.15" customHeight="1" x14ac:dyDescent="0.25">
      <c r="A2" s="442" t="str">
        <f>'K. Bilgiler'!H6</f>
        <v>TONYA MESLEK YÜKSEKOKULU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4"/>
    </row>
    <row r="3" spans="1:19" ht="23.15" customHeight="1" x14ac:dyDescent="0.25">
      <c r="A3" s="442" t="str">
        <f>'K. Bilgiler'!H12&amp;" / "&amp;'K. Bilgiler'!H8&amp;" SINIFI "&amp;'K. Bilgiler'!H10&amp;" DERSİ"</f>
        <v>2.SINIF / IVAY1001 SINIFI TRAVMA DERSİ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4"/>
    </row>
    <row r="4" spans="1:19" ht="23.15" customHeight="1" x14ac:dyDescent="0.25">
      <c r="A4" s="445" t="s">
        <v>52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7"/>
    </row>
    <row r="5" spans="1:19" ht="21" customHeight="1" x14ac:dyDescent="0.25">
      <c r="A5" s="448" t="s">
        <v>45</v>
      </c>
      <c r="B5" s="448" t="s">
        <v>46</v>
      </c>
      <c r="C5" s="448" t="s">
        <v>1</v>
      </c>
      <c r="D5" s="448"/>
      <c r="E5" s="449"/>
      <c r="F5" s="449"/>
      <c r="G5" s="449"/>
      <c r="H5" s="449"/>
      <c r="I5" s="450" t="s">
        <v>14</v>
      </c>
      <c r="J5" s="450" t="s">
        <v>15</v>
      </c>
      <c r="K5" s="450" t="s">
        <v>16</v>
      </c>
      <c r="L5" s="453" t="s">
        <v>72</v>
      </c>
      <c r="M5" s="453" t="s">
        <v>73</v>
      </c>
      <c r="N5" s="453" t="s">
        <v>85</v>
      </c>
      <c r="O5" s="454" t="s">
        <v>74</v>
      </c>
      <c r="P5" s="459" t="s">
        <v>58</v>
      </c>
      <c r="Q5" s="459" t="s">
        <v>23</v>
      </c>
      <c r="R5" s="456" t="s">
        <v>82</v>
      </c>
      <c r="S5" s="458" t="s">
        <v>65</v>
      </c>
    </row>
    <row r="6" spans="1:19" ht="21" customHeight="1" x14ac:dyDescent="0.25">
      <c r="A6" s="449"/>
      <c r="B6" s="449"/>
      <c r="C6" s="449"/>
      <c r="D6" s="449"/>
      <c r="E6" s="449"/>
      <c r="F6" s="449"/>
      <c r="G6" s="449"/>
      <c r="H6" s="449"/>
      <c r="I6" s="451"/>
      <c r="J6" s="451"/>
      <c r="K6" s="451"/>
      <c r="L6" s="453"/>
      <c r="M6" s="453"/>
      <c r="N6" s="453"/>
      <c r="O6" s="455"/>
      <c r="P6" s="459"/>
      <c r="Q6" s="449"/>
      <c r="R6" s="457"/>
      <c r="S6" s="458"/>
    </row>
    <row r="7" spans="1:19" ht="15" customHeight="1" x14ac:dyDescent="0.25">
      <c r="A7" s="37">
        <f>'S. Listesi'!E4</f>
        <v>1</v>
      </c>
      <c r="B7" s="38">
        <f>IF('S. Listesi'!F4=0," ",'S. Listesi'!F4)</f>
        <v>123455</v>
      </c>
      <c r="C7" s="452" t="str">
        <f>IF('S. Listesi'!G4=0,"  ",'S. Listesi'!G4)</f>
        <v>Galip USTA</v>
      </c>
      <c r="D7" s="452"/>
      <c r="E7" s="452"/>
      <c r="F7" s="452"/>
      <c r="G7" s="452"/>
      <c r="H7" s="452"/>
      <c r="I7" s="39">
        <f>Vize!AT7</f>
        <v>95</v>
      </c>
      <c r="J7" s="39">
        <f>Final!AT7</f>
        <v>55</v>
      </c>
      <c r="K7" s="39" t="str">
        <f>Butunleme!AT7</f>
        <v xml:space="preserve"> </v>
      </c>
      <c r="L7" s="119"/>
      <c r="M7" s="119"/>
      <c r="N7" s="119"/>
      <c r="O7" s="120"/>
      <c r="P7" s="40">
        <f>IF(SUM(I7:J7)=0," ",(IF(K7=" ",AVERAGE(I7,J7),AVERAGE(I7,K7))))</f>
        <v>75</v>
      </c>
      <c r="Q7" s="41">
        <f>IF(P7=" "," ",IF(P7&gt;=85,5,IF(P7&gt;=70,4,IF(P7&gt;=60,3,IF(P7&gt;=50,2,IF(P7&gt;=0,1,0))))))</f>
        <v>4</v>
      </c>
      <c r="R7" s="41" t="str">
        <f>IF(P7=" "," ",IF(P7&gt;=90,"AA",IF(P7&gt;=80,"BA",IF(P7&gt;=75,"BB",IF(P7&gt;=70,"CB",IF(P7&gt;=60,"CC",IF(P7&gt;=50,"DC",IF(P7&gt;=40,"DD",IF(P7&gt;=30,"FD","FF")))))))))</f>
        <v>BB</v>
      </c>
      <c r="S7" s="109" t="str">
        <f>IF(P7=" "," ",IF(P7&gt;=50,"BAŞARILI","BAŞARISIZ"))</f>
        <v>BAŞARILI</v>
      </c>
    </row>
    <row r="8" spans="1:19" ht="15" customHeight="1" x14ac:dyDescent="0.25">
      <c r="A8" s="37">
        <f>'S. Listesi'!E5</f>
        <v>2</v>
      </c>
      <c r="B8" s="38">
        <f>IF('S. Listesi'!F5=0," ",'S. Listesi'!F5)</f>
        <v>123455</v>
      </c>
      <c r="C8" s="452" t="str">
        <f>IF('S. Listesi'!G5=0,"  ",'S. Listesi'!G5)</f>
        <v>Galip USTA</v>
      </c>
      <c r="D8" s="452"/>
      <c r="E8" s="452"/>
      <c r="F8" s="452"/>
      <c r="G8" s="452"/>
      <c r="H8" s="452"/>
      <c r="I8" s="39">
        <f>Vize!AT8</f>
        <v>68</v>
      </c>
      <c r="J8" s="39">
        <f>Final!AT8</f>
        <v>90</v>
      </c>
      <c r="K8" s="39" t="str">
        <f>Butunleme!AT8</f>
        <v xml:space="preserve"> </v>
      </c>
      <c r="L8" s="119"/>
      <c r="M8" s="119"/>
      <c r="N8" s="119"/>
      <c r="O8" s="120"/>
      <c r="P8" s="40">
        <f t="shared" ref="P8:P46" si="0">IF(SUM(I8:J8)=0," ",(IF(K8=" ",AVERAGE(I8,J8),AVERAGE(I8,K8))))</f>
        <v>79</v>
      </c>
      <c r="Q8" s="41">
        <f t="shared" ref="Q8:Q46" si="1">IF(P8=" "," ",IF(P8&gt;=85,5,IF(P8&gt;=70,4,IF(P8&gt;=60,3,IF(P8&gt;=50,2,IF(P8&gt;=0,1,0))))))</f>
        <v>4</v>
      </c>
      <c r="R8" s="41" t="str">
        <f t="shared" ref="R8:R46" si="2">IF(P8=" "," ",IF(P8&gt;=90,"AA",IF(P8&gt;=80,"BA",IF(P8&gt;=75,"BB",IF(P8&gt;=70,"CB",IF(P8&gt;=60,"CC",IF(P8&gt;=50,"DC",IF(P8&gt;=40,"DD",IF(P8&gt;=30,"FD","FF")))))))))</f>
        <v>BB</v>
      </c>
      <c r="S8" s="109" t="str">
        <f t="shared" ref="S8:S46" si="3">IF(P8=" "," ",IF(P8&gt;=50,"BAŞARILI","BAŞARISIZ"))</f>
        <v>BAŞARILI</v>
      </c>
    </row>
    <row r="9" spans="1:19" ht="15" customHeight="1" x14ac:dyDescent="0.25">
      <c r="A9" s="37">
        <f>'S. Listesi'!E6</f>
        <v>3</v>
      </c>
      <c r="B9" s="38">
        <f>IF('S. Listesi'!F6=0," ",'S. Listesi'!F6)</f>
        <v>123455</v>
      </c>
      <c r="C9" s="452" t="str">
        <f>IF('S. Listesi'!G6=0,"  ",'S. Listesi'!G6)</f>
        <v>Galip USTA</v>
      </c>
      <c r="D9" s="452"/>
      <c r="E9" s="452"/>
      <c r="F9" s="452"/>
      <c r="G9" s="452"/>
      <c r="H9" s="452"/>
      <c r="I9" s="39">
        <f>Vize!AT9</f>
        <v>20</v>
      </c>
      <c r="J9" s="39">
        <f>Final!AT9</f>
        <v>5</v>
      </c>
      <c r="K9" s="39">
        <f>Butunleme!AT9</f>
        <v>5</v>
      </c>
      <c r="L9" s="119"/>
      <c r="M9" s="119"/>
      <c r="N9" s="119"/>
      <c r="O9" s="120"/>
      <c r="P9" s="40">
        <f t="shared" si="0"/>
        <v>12.5</v>
      </c>
      <c r="Q9" s="41">
        <f t="shared" si="1"/>
        <v>1</v>
      </c>
      <c r="R9" s="41" t="str">
        <f t="shared" si="2"/>
        <v>FF</v>
      </c>
      <c r="S9" s="109" t="str">
        <f t="shared" si="3"/>
        <v>BAŞARISIZ</v>
      </c>
    </row>
    <row r="10" spans="1:19" ht="15" customHeight="1" x14ac:dyDescent="0.25">
      <c r="A10" s="37">
        <f>'S. Listesi'!E7</f>
        <v>4</v>
      </c>
      <c r="B10" s="38">
        <f>IF('S. Listesi'!F7=0," ",'S. Listesi'!F7)</f>
        <v>123455</v>
      </c>
      <c r="C10" s="452" t="str">
        <f>IF('S. Listesi'!G7=0,"  ",'S. Listesi'!G7)</f>
        <v>Galip USTA</v>
      </c>
      <c r="D10" s="452"/>
      <c r="E10" s="452"/>
      <c r="F10" s="452"/>
      <c r="G10" s="452"/>
      <c r="H10" s="452"/>
      <c r="I10" s="39">
        <f>Vize!AT10</f>
        <v>30</v>
      </c>
      <c r="J10" s="39">
        <f>Final!AT10</f>
        <v>18</v>
      </c>
      <c r="K10" s="39">
        <f>Butunleme!AT10</f>
        <v>45</v>
      </c>
      <c r="L10" s="119"/>
      <c r="M10" s="119"/>
      <c r="N10" s="119"/>
      <c r="O10" s="120"/>
      <c r="P10" s="40">
        <f t="shared" si="0"/>
        <v>37.5</v>
      </c>
      <c r="Q10" s="41">
        <f t="shared" si="1"/>
        <v>1</v>
      </c>
      <c r="R10" s="41" t="str">
        <f t="shared" si="2"/>
        <v>FD</v>
      </c>
      <c r="S10" s="109" t="str">
        <f t="shared" si="3"/>
        <v>BAŞARISIZ</v>
      </c>
    </row>
    <row r="11" spans="1:19" ht="15" customHeight="1" x14ac:dyDescent="0.25">
      <c r="A11" s="37">
        <f>'S. Listesi'!E8</f>
        <v>5</v>
      </c>
      <c r="B11" s="38">
        <f>IF('S. Listesi'!F8=0," ",'S. Listesi'!F8)</f>
        <v>123455</v>
      </c>
      <c r="C11" s="452" t="str">
        <f>IF('S. Listesi'!G8=0,"  ",'S. Listesi'!G8)</f>
        <v>Galip USTA</v>
      </c>
      <c r="D11" s="452"/>
      <c r="E11" s="452"/>
      <c r="F11" s="452"/>
      <c r="G11" s="452"/>
      <c r="H11" s="452"/>
      <c r="I11" s="39" t="str">
        <f>Vize!AT11</f>
        <v xml:space="preserve"> </v>
      </c>
      <c r="J11" s="39" t="str">
        <f>Final!AT11</f>
        <v xml:space="preserve"> </v>
      </c>
      <c r="K11" s="39" t="str">
        <f>Butunleme!AT11</f>
        <v xml:space="preserve"> </v>
      </c>
      <c r="L11" s="119"/>
      <c r="M11" s="119"/>
      <c r="N11" s="119"/>
      <c r="O11" s="120"/>
      <c r="P11" s="40" t="str">
        <f t="shared" si="0"/>
        <v xml:space="preserve"> </v>
      </c>
      <c r="Q11" s="41" t="str">
        <f t="shared" si="1"/>
        <v xml:space="preserve"> </v>
      </c>
      <c r="R11" s="41" t="str">
        <f t="shared" si="2"/>
        <v xml:space="preserve"> </v>
      </c>
      <c r="S11" s="109" t="str">
        <f t="shared" si="3"/>
        <v xml:space="preserve"> </v>
      </c>
    </row>
    <row r="12" spans="1:19" ht="15" customHeight="1" x14ac:dyDescent="0.25">
      <c r="A12" s="37">
        <f>'S. Listesi'!E9</f>
        <v>6</v>
      </c>
      <c r="B12" s="38">
        <f>IF('S. Listesi'!F9=0," ",'S. Listesi'!F9)</f>
        <v>123455</v>
      </c>
      <c r="C12" s="452" t="str">
        <f>IF('S. Listesi'!G9=0,"  ",'S. Listesi'!G9)</f>
        <v>Galip USTA</v>
      </c>
      <c r="D12" s="452"/>
      <c r="E12" s="452"/>
      <c r="F12" s="452"/>
      <c r="G12" s="452"/>
      <c r="H12" s="452"/>
      <c r="I12" s="39">
        <f>Vize!AT12</f>
        <v>70</v>
      </c>
      <c r="J12" s="39">
        <f>Final!AT12</f>
        <v>33</v>
      </c>
      <c r="K12" s="39">
        <f>Butunleme!AT12</f>
        <v>75</v>
      </c>
      <c r="L12" s="119"/>
      <c r="M12" s="119"/>
      <c r="N12" s="119"/>
      <c r="O12" s="120"/>
      <c r="P12" s="40">
        <f t="shared" si="0"/>
        <v>72.5</v>
      </c>
      <c r="Q12" s="41">
        <f t="shared" si="1"/>
        <v>4</v>
      </c>
      <c r="R12" s="41" t="str">
        <f t="shared" si="2"/>
        <v>CB</v>
      </c>
      <c r="S12" s="109" t="str">
        <f t="shared" si="3"/>
        <v>BAŞARILI</v>
      </c>
    </row>
    <row r="13" spans="1:19" ht="15" customHeight="1" x14ac:dyDescent="0.25">
      <c r="A13" s="37">
        <f>'S. Listesi'!E10</f>
        <v>7</v>
      </c>
      <c r="B13" s="38">
        <f>IF('S. Listesi'!F10=0," ",'S. Listesi'!F10)</f>
        <v>123455</v>
      </c>
      <c r="C13" s="452" t="str">
        <f>IF('S. Listesi'!G10=0,"  ",'S. Listesi'!G10)</f>
        <v>Galip USTA</v>
      </c>
      <c r="D13" s="452"/>
      <c r="E13" s="452"/>
      <c r="F13" s="452"/>
      <c r="G13" s="452"/>
      <c r="H13" s="452"/>
      <c r="I13" s="39" t="str">
        <f>Vize!AT13</f>
        <v xml:space="preserve"> </v>
      </c>
      <c r="J13" s="39" t="str">
        <f>Final!AT13</f>
        <v xml:space="preserve"> </v>
      </c>
      <c r="K13" s="39" t="str">
        <f>Butunleme!AT13</f>
        <v xml:space="preserve"> </v>
      </c>
      <c r="L13" s="119"/>
      <c r="M13" s="119"/>
      <c r="N13" s="119"/>
      <c r="O13" s="120"/>
      <c r="P13" s="40" t="str">
        <f t="shared" si="0"/>
        <v xml:space="preserve"> </v>
      </c>
      <c r="Q13" s="41" t="str">
        <f t="shared" si="1"/>
        <v xml:space="preserve"> </v>
      </c>
      <c r="R13" s="41" t="str">
        <f t="shared" si="2"/>
        <v xml:space="preserve"> </v>
      </c>
      <c r="S13" s="109" t="str">
        <f t="shared" si="3"/>
        <v xml:space="preserve"> </v>
      </c>
    </row>
    <row r="14" spans="1:19" ht="15" customHeight="1" x14ac:dyDescent="0.25">
      <c r="A14" s="37">
        <f>'S. Listesi'!E11</f>
        <v>8</v>
      </c>
      <c r="B14" s="38">
        <f>IF('S. Listesi'!F11=0," ",'S. Listesi'!F11)</f>
        <v>123455</v>
      </c>
      <c r="C14" s="452" t="str">
        <f>IF('S. Listesi'!G11=0,"  ",'S. Listesi'!G11)</f>
        <v>Galip USTA</v>
      </c>
      <c r="D14" s="452"/>
      <c r="E14" s="452"/>
      <c r="F14" s="452"/>
      <c r="G14" s="452"/>
      <c r="H14" s="452"/>
      <c r="I14" s="39">
        <f>Vize!AT14</f>
        <v>30</v>
      </c>
      <c r="J14" s="39">
        <f>Final!AT14</f>
        <v>20</v>
      </c>
      <c r="K14" s="39">
        <f>Butunleme!AT14</f>
        <v>45</v>
      </c>
      <c r="L14" s="119"/>
      <c r="M14" s="119"/>
      <c r="N14" s="119"/>
      <c r="O14" s="120"/>
      <c r="P14" s="40">
        <f t="shared" si="0"/>
        <v>37.5</v>
      </c>
      <c r="Q14" s="41">
        <f t="shared" si="1"/>
        <v>1</v>
      </c>
      <c r="R14" s="41" t="str">
        <f t="shared" si="2"/>
        <v>FD</v>
      </c>
      <c r="S14" s="109" t="str">
        <f t="shared" si="3"/>
        <v>BAŞARISIZ</v>
      </c>
    </row>
    <row r="15" spans="1:19" ht="15" customHeight="1" x14ac:dyDescent="0.25">
      <c r="A15" s="37">
        <f>'S. Listesi'!E12</f>
        <v>9</v>
      </c>
      <c r="B15" s="38">
        <f>IF('S. Listesi'!F12=0," ",'S. Listesi'!F12)</f>
        <v>123455</v>
      </c>
      <c r="C15" s="452" t="str">
        <f>IF('S. Listesi'!G12=0,"  ",'S. Listesi'!G12)</f>
        <v>Galip USTA</v>
      </c>
      <c r="D15" s="452"/>
      <c r="E15" s="452"/>
      <c r="F15" s="452"/>
      <c r="G15" s="452"/>
      <c r="H15" s="452"/>
      <c r="I15" s="39">
        <f>Vize!AT15</f>
        <v>52</v>
      </c>
      <c r="J15" s="39">
        <f>Final!AT15</f>
        <v>15</v>
      </c>
      <c r="K15" s="39">
        <f>Butunleme!AT15</f>
        <v>45</v>
      </c>
      <c r="L15" s="119"/>
      <c r="M15" s="119"/>
      <c r="N15" s="119"/>
      <c r="O15" s="120"/>
      <c r="P15" s="40">
        <f t="shared" si="0"/>
        <v>48.5</v>
      </c>
      <c r="Q15" s="41">
        <f t="shared" si="1"/>
        <v>1</v>
      </c>
      <c r="R15" s="41" t="str">
        <f t="shared" si="2"/>
        <v>DD</v>
      </c>
      <c r="S15" s="109" t="str">
        <f t="shared" si="3"/>
        <v>BAŞARISIZ</v>
      </c>
    </row>
    <row r="16" spans="1:19" ht="15" customHeight="1" x14ac:dyDescent="0.25">
      <c r="A16" s="37">
        <f>'S. Listesi'!E13</f>
        <v>10</v>
      </c>
      <c r="B16" s="38">
        <f>IF('S. Listesi'!F13=0," ",'S. Listesi'!F13)</f>
        <v>123455</v>
      </c>
      <c r="C16" s="452" t="str">
        <f>IF('S. Listesi'!G13=0,"  ",'S. Listesi'!G13)</f>
        <v>Galip USTA</v>
      </c>
      <c r="D16" s="452"/>
      <c r="E16" s="452"/>
      <c r="F16" s="452"/>
      <c r="G16" s="452"/>
      <c r="H16" s="452"/>
      <c r="I16" s="39">
        <f>Vize!AT16</f>
        <v>30</v>
      </c>
      <c r="J16" s="39">
        <f>Final!AT16</f>
        <v>12</v>
      </c>
      <c r="K16" s="39">
        <f>Butunleme!AT16</f>
        <v>45</v>
      </c>
      <c r="L16" s="119"/>
      <c r="M16" s="119"/>
      <c r="N16" s="119"/>
      <c r="O16" s="120"/>
      <c r="P16" s="40">
        <f t="shared" si="0"/>
        <v>37.5</v>
      </c>
      <c r="Q16" s="41">
        <f t="shared" si="1"/>
        <v>1</v>
      </c>
      <c r="R16" s="41" t="str">
        <f t="shared" si="2"/>
        <v>FD</v>
      </c>
      <c r="S16" s="109" t="str">
        <f t="shared" si="3"/>
        <v>BAŞARISIZ</v>
      </c>
    </row>
    <row r="17" spans="1:19" ht="15" customHeight="1" x14ac:dyDescent="0.25">
      <c r="A17" s="37">
        <f>'S. Listesi'!E14</f>
        <v>11</v>
      </c>
      <c r="B17" s="38">
        <f>IF('S. Listesi'!F14=0," ",'S. Listesi'!F14)</f>
        <v>123455</v>
      </c>
      <c r="C17" s="452" t="str">
        <f>IF('S. Listesi'!G14=0,"  ",'S. Listesi'!G14)</f>
        <v>Galip USTA</v>
      </c>
      <c r="D17" s="452"/>
      <c r="E17" s="452"/>
      <c r="F17" s="452"/>
      <c r="G17" s="452"/>
      <c r="H17" s="452"/>
      <c r="I17" s="39">
        <f>Vize!AT17</f>
        <v>67</v>
      </c>
      <c r="J17" s="39">
        <f>Final!AT17</f>
        <v>45</v>
      </c>
      <c r="K17" s="39" t="str">
        <f>Butunleme!AT17</f>
        <v xml:space="preserve"> </v>
      </c>
      <c r="L17" s="119"/>
      <c r="M17" s="119"/>
      <c r="N17" s="119"/>
      <c r="O17" s="120"/>
      <c r="P17" s="40">
        <f t="shared" si="0"/>
        <v>56</v>
      </c>
      <c r="Q17" s="41">
        <f t="shared" si="1"/>
        <v>2</v>
      </c>
      <c r="R17" s="41" t="str">
        <f t="shared" si="2"/>
        <v>DC</v>
      </c>
      <c r="S17" s="109" t="str">
        <f t="shared" si="3"/>
        <v>BAŞARILI</v>
      </c>
    </row>
    <row r="18" spans="1:19" ht="15" customHeight="1" x14ac:dyDescent="0.25">
      <c r="A18" s="37">
        <f>'S. Listesi'!E15</f>
        <v>12</v>
      </c>
      <c r="B18" s="38">
        <f>IF('S. Listesi'!F15=0," ",'S. Listesi'!F15)</f>
        <v>123455</v>
      </c>
      <c r="C18" s="452" t="str">
        <f>IF('S. Listesi'!G15=0,"  ",'S. Listesi'!G15)</f>
        <v>Galip USTA</v>
      </c>
      <c r="D18" s="452"/>
      <c r="E18" s="452"/>
      <c r="F18" s="452"/>
      <c r="G18" s="452"/>
      <c r="H18" s="452"/>
      <c r="I18" s="39">
        <f>Vize!AT18</f>
        <v>40</v>
      </c>
      <c r="J18" s="39">
        <f>Final!AT18</f>
        <v>50</v>
      </c>
      <c r="K18" s="39" t="str">
        <f>Butunleme!AT18</f>
        <v xml:space="preserve"> </v>
      </c>
      <c r="L18" s="119"/>
      <c r="M18" s="119"/>
      <c r="N18" s="119"/>
      <c r="O18" s="120"/>
      <c r="P18" s="40">
        <f t="shared" si="0"/>
        <v>45</v>
      </c>
      <c r="Q18" s="41">
        <f t="shared" si="1"/>
        <v>1</v>
      </c>
      <c r="R18" s="41" t="str">
        <f t="shared" si="2"/>
        <v>DD</v>
      </c>
      <c r="S18" s="109" t="str">
        <f t="shared" si="3"/>
        <v>BAŞARISIZ</v>
      </c>
    </row>
    <row r="19" spans="1:19" ht="15" customHeight="1" x14ac:dyDescent="0.25">
      <c r="A19" s="37">
        <f>'S. Listesi'!E16</f>
        <v>13</v>
      </c>
      <c r="B19" s="38">
        <f>IF('S. Listesi'!F16=0," ",'S. Listesi'!F16)</f>
        <v>123455</v>
      </c>
      <c r="C19" s="452" t="str">
        <f>IF('S. Listesi'!G16=0,"  ",'S. Listesi'!G16)</f>
        <v>Galip USTA</v>
      </c>
      <c r="D19" s="452"/>
      <c r="E19" s="452"/>
      <c r="F19" s="452"/>
      <c r="G19" s="452"/>
      <c r="H19" s="452"/>
      <c r="I19" s="39">
        <f>Vize!AT19</f>
        <v>37</v>
      </c>
      <c r="J19" s="39">
        <f>Final!AT19</f>
        <v>75</v>
      </c>
      <c r="K19" s="39" t="str">
        <f>Butunleme!AT19</f>
        <v xml:space="preserve"> </v>
      </c>
      <c r="L19" s="119"/>
      <c r="M19" s="119"/>
      <c r="N19" s="119"/>
      <c r="O19" s="120"/>
      <c r="P19" s="40">
        <f t="shared" si="0"/>
        <v>56</v>
      </c>
      <c r="Q19" s="41">
        <f t="shared" si="1"/>
        <v>2</v>
      </c>
      <c r="R19" s="41" t="str">
        <f t="shared" si="2"/>
        <v>DC</v>
      </c>
      <c r="S19" s="109" t="str">
        <f t="shared" si="3"/>
        <v>BAŞARILI</v>
      </c>
    </row>
    <row r="20" spans="1:19" ht="15" customHeight="1" x14ac:dyDescent="0.25">
      <c r="A20" s="37">
        <f>'S. Listesi'!E17</f>
        <v>14</v>
      </c>
      <c r="B20" s="38">
        <f>IF('S. Listesi'!F17=0," ",'S. Listesi'!F17)</f>
        <v>123455</v>
      </c>
      <c r="C20" s="452" t="str">
        <f>IF('S. Listesi'!G17=0,"  ",'S. Listesi'!G17)</f>
        <v>Galip USTA</v>
      </c>
      <c r="D20" s="452"/>
      <c r="E20" s="452"/>
      <c r="F20" s="452"/>
      <c r="G20" s="452"/>
      <c r="H20" s="452"/>
      <c r="I20" s="39">
        <f>Vize!AT20</f>
        <v>32</v>
      </c>
      <c r="J20" s="39">
        <f>Final!AT20</f>
        <v>25</v>
      </c>
      <c r="K20" s="39">
        <f>Butunleme!AT20</f>
        <v>45</v>
      </c>
      <c r="L20" s="119"/>
      <c r="M20" s="119"/>
      <c r="N20" s="119"/>
      <c r="O20" s="120"/>
      <c r="P20" s="40">
        <f t="shared" si="0"/>
        <v>38.5</v>
      </c>
      <c r="Q20" s="41">
        <f t="shared" si="1"/>
        <v>1</v>
      </c>
      <c r="R20" s="41" t="str">
        <f t="shared" si="2"/>
        <v>FD</v>
      </c>
      <c r="S20" s="109" t="str">
        <f t="shared" si="3"/>
        <v>BAŞARISIZ</v>
      </c>
    </row>
    <row r="21" spans="1:19" ht="15" customHeight="1" x14ac:dyDescent="0.25">
      <c r="A21" s="37">
        <f>'S. Listesi'!E18</f>
        <v>15</v>
      </c>
      <c r="B21" s="38">
        <f>IF('S. Listesi'!F18=0," ",'S. Listesi'!F18)</f>
        <v>123455</v>
      </c>
      <c r="C21" s="452" t="str">
        <f>IF('S. Listesi'!G18=0,"  ",'S. Listesi'!G18)</f>
        <v>Galip USTA</v>
      </c>
      <c r="D21" s="452"/>
      <c r="E21" s="452"/>
      <c r="F21" s="452"/>
      <c r="G21" s="452"/>
      <c r="H21" s="452"/>
      <c r="I21" s="39">
        <f>Vize!AT21</f>
        <v>45</v>
      </c>
      <c r="J21" s="39">
        <f>Final!AT21</f>
        <v>68</v>
      </c>
      <c r="K21" s="39" t="str">
        <f>Butunleme!AT21</f>
        <v xml:space="preserve"> </v>
      </c>
      <c r="L21" s="119"/>
      <c r="M21" s="119"/>
      <c r="N21" s="119"/>
      <c r="O21" s="120"/>
      <c r="P21" s="40">
        <f t="shared" si="0"/>
        <v>56.5</v>
      </c>
      <c r="Q21" s="41">
        <f t="shared" si="1"/>
        <v>2</v>
      </c>
      <c r="R21" s="41" t="str">
        <f t="shared" si="2"/>
        <v>DC</v>
      </c>
      <c r="S21" s="109" t="str">
        <f t="shared" si="3"/>
        <v>BAŞARILI</v>
      </c>
    </row>
    <row r="22" spans="1:19" ht="15" customHeight="1" x14ac:dyDescent="0.25">
      <c r="A22" s="37">
        <f>'S. Listesi'!E19</f>
        <v>16</v>
      </c>
      <c r="B22" s="38">
        <f>IF('S. Listesi'!F19=0," ",'S. Listesi'!F19)</f>
        <v>123455</v>
      </c>
      <c r="C22" s="452" t="str">
        <f>IF('S. Listesi'!G19=0,"  ",'S. Listesi'!G19)</f>
        <v>Galip USTA</v>
      </c>
      <c r="D22" s="452"/>
      <c r="E22" s="452"/>
      <c r="F22" s="452"/>
      <c r="G22" s="452"/>
      <c r="H22" s="452"/>
      <c r="I22" s="39">
        <f>Vize!AT22</f>
        <v>20</v>
      </c>
      <c r="J22" s="39">
        <f>Final!AT22</f>
        <v>5</v>
      </c>
      <c r="K22" s="39" t="str">
        <f>Butunleme!AT22</f>
        <v xml:space="preserve"> </v>
      </c>
      <c r="L22" s="119"/>
      <c r="M22" s="119"/>
      <c r="N22" s="119"/>
      <c r="O22" s="120"/>
      <c r="P22" s="40">
        <f t="shared" si="0"/>
        <v>12.5</v>
      </c>
      <c r="Q22" s="41">
        <f t="shared" si="1"/>
        <v>1</v>
      </c>
      <c r="R22" s="41" t="str">
        <f t="shared" si="2"/>
        <v>FF</v>
      </c>
      <c r="S22" s="109" t="str">
        <f t="shared" si="3"/>
        <v>BAŞARISIZ</v>
      </c>
    </row>
    <row r="23" spans="1:19" ht="15" customHeight="1" x14ac:dyDescent="0.25">
      <c r="A23" s="37">
        <f>'S. Listesi'!E20</f>
        <v>17</v>
      </c>
      <c r="B23" s="38">
        <f>IF('S. Listesi'!F20=0," ",'S. Listesi'!F20)</f>
        <v>123455</v>
      </c>
      <c r="C23" s="452" t="str">
        <f>IF('S. Listesi'!G20=0,"  ",'S. Listesi'!G20)</f>
        <v>Galip USTA</v>
      </c>
      <c r="D23" s="452"/>
      <c r="E23" s="452"/>
      <c r="F23" s="452"/>
      <c r="G23" s="452"/>
      <c r="H23" s="452"/>
      <c r="I23" s="39">
        <f>Vize!AT23</f>
        <v>47</v>
      </c>
      <c r="J23" s="39">
        <f>Final!AT23</f>
        <v>48</v>
      </c>
      <c r="K23" s="39" t="str">
        <f>Butunleme!AT23</f>
        <v xml:space="preserve"> </v>
      </c>
      <c r="L23" s="119"/>
      <c r="M23" s="119"/>
      <c r="N23" s="119"/>
      <c r="O23" s="120"/>
      <c r="P23" s="40">
        <f t="shared" si="0"/>
        <v>47.5</v>
      </c>
      <c r="Q23" s="41">
        <f t="shared" si="1"/>
        <v>1</v>
      </c>
      <c r="R23" s="41" t="str">
        <f t="shared" si="2"/>
        <v>DD</v>
      </c>
      <c r="S23" s="109" t="str">
        <f t="shared" si="3"/>
        <v>BAŞARISIZ</v>
      </c>
    </row>
    <row r="24" spans="1:19" ht="15" customHeight="1" x14ac:dyDescent="0.25">
      <c r="A24" s="37">
        <f>'S. Listesi'!E21</f>
        <v>18</v>
      </c>
      <c r="B24" s="38">
        <f>IF('S. Listesi'!F21=0," ",'S. Listesi'!F21)</f>
        <v>123455</v>
      </c>
      <c r="C24" s="452" t="str">
        <f>IF('S. Listesi'!G21=0,"  ",'S. Listesi'!G21)</f>
        <v>Galip USTA</v>
      </c>
      <c r="D24" s="452"/>
      <c r="E24" s="452"/>
      <c r="F24" s="452"/>
      <c r="G24" s="452"/>
      <c r="H24" s="452"/>
      <c r="I24" s="39">
        <f>Vize!AT24</f>
        <v>32</v>
      </c>
      <c r="J24" s="39">
        <f>Final!AT24</f>
        <v>15</v>
      </c>
      <c r="K24" s="39" t="str">
        <f>Butunleme!AT24</f>
        <v xml:space="preserve"> </v>
      </c>
      <c r="L24" s="119"/>
      <c r="M24" s="119"/>
      <c r="N24" s="119"/>
      <c r="O24" s="120"/>
      <c r="P24" s="40">
        <f t="shared" si="0"/>
        <v>23.5</v>
      </c>
      <c r="Q24" s="41">
        <f t="shared" si="1"/>
        <v>1</v>
      </c>
      <c r="R24" s="41" t="str">
        <f t="shared" si="2"/>
        <v>FF</v>
      </c>
      <c r="S24" s="109" t="str">
        <f t="shared" si="3"/>
        <v>BAŞARISIZ</v>
      </c>
    </row>
    <row r="25" spans="1:19" ht="15" customHeight="1" x14ac:dyDescent="0.25">
      <c r="A25" s="37">
        <f>'S. Listesi'!E22</f>
        <v>19</v>
      </c>
      <c r="B25" s="38">
        <f>IF('S. Listesi'!F22=0," ",'S. Listesi'!F22)</f>
        <v>123455</v>
      </c>
      <c r="C25" s="452" t="str">
        <f>IF('S. Listesi'!G22=0,"  ",'S. Listesi'!G22)</f>
        <v>Galip USTA</v>
      </c>
      <c r="D25" s="452"/>
      <c r="E25" s="452"/>
      <c r="F25" s="452"/>
      <c r="G25" s="452"/>
      <c r="H25" s="452"/>
      <c r="I25" s="39">
        <f>Vize!AT25</f>
        <v>72</v>
      </c>
      <c r="J25" s="39">
        <f>Final!AT25</f>
        <v>60</v>
      </c>
      <c r="K25" s="39" t="str">
        <f>Butunleme!AT25</f>
        <v xml:space="preserve"> </v>
      </c>
      <c r="L25" s="119"/>
      <c r="M25" s="119"/>
      <c r="N25" s="119"/>
      <c r="O25" s="120"/>
      <c r="P25" s="40">
        <f t="shared" si="0"/>
        <v>66</v>
      </c>
      <c r="Q25" s="41">
        <f t="shared" si="1"/>
        <v>3</v>
      </c>
      <c r="R25" s="41" t="str">
        <f t="shared" si="2"/>
        <v>CC</v>
      </c>
      <c r="S25" s="109" t="str">
        <f t="shared" si="3"/>
        <v>BAŞARILI</v>
      </c>
    </row>
    <row r="26" spans="1:19" ht="15" customHeight="1" x14ac:dyDescent="0.25">
      <c r="A26" s="37">
        <f>'S. Listesi'!E23</f>
        <v>20</v>
      </c>
      <c r="B26" s="38">
        <f>IF('S. Listesi'!F23=0," ",'S. Listesi'!F23)</f>
        <v>123455</v>
      </c>
      <c r="C26" s="452" t="str">
        <f>IF('S. Listesi'!G23=0,"  ",'S. Listesi'!G23)</f>
        <v>Galip USTA</v>
      </c>
      <c r="D26" s="452"/>
      <c r="E26" s="452"/>
      <c r="F26" s="452"/>
      <c r="G26" s="452"/>
      <c r="H26" s="452"/>
      <c r="I26" s="39">
        <f>Vize!AT26</f>
        <v>30</v>
      </c>
      <c r="J26" s="39">
        <f>Final!AT26</f>
        <v>45</v>
      </c>
      <c r="K26" s="39" t="str">
        <f>Butunleme!AT26</f>
        <v xml:space="preserve"> </v>
      </c>
      <c r="L26" s="119"/>
      <c r="M26" s="119"/>
      <c r="N26" s="119"/>
      <c r="O26" s="120"/>
      <c r="P26" s="40">
        <f t="shared" si="0"/>
        <v>37.5</v>
      </c>
      <c r="Q26" s="41">
        <f t="shared" si="1"/>
        <v>1</v>
      </c>
      <c r="R26" s="41" t="str">
        <f t="shared" si="2"/>
        <v>FD</v>
      </c>
      <c r="S26" s="109" t="str">
        <f t="shared" si="3"/>
        <v>BAŞARISIZ</v>
      </c>
    </row>
    <row r="27" spans="1:19" ht="15" customHeight="1" x14ac:dyDescent="0.25">
      <c r="A27" s="37">
        <f>'S. Listesi'!E24</f>
        <v>21</v>
      </c>
      <c r="B27" s="38">
        <f>IF('S. Listesi'!F24=0," ",'S. Listesi'!F24)</f>
        <v>123455</v>
      </c>
      <c r="C27" s="452" t="str">
        <f>IF('S. Listesi'!G24=0,"  ",'S. Listesi'!G24)</f>
        <v>Galip USTA</v>
      </c>
      <c r="D27" s="452"/>
      <c r="E27" s="452"/>
      <c r="F27" s="452"/>
      <c r="G27" s="452"/>
      <c r="H27" s="452"/>
      <c r="I27" s="39">
        <f>Vize!AT27</f>
        <v>5</v>
      </c>
      <c r="J27" s="39">
        <f>Final!AT27</f>
        <v>8</v>
      </c>
      <c r="K27" s="39" t="str">
        <f>Butunleme!AT27</f>
        <v xml:space="preserve"> </v>
      </c>
      <c r="L27" s="119"/>
      <c r="M27" s="119"/>
      <c r="N27" s="119"/>
      <c r="O27" s="120"/>
      <c r="P27" s="40">
        <f t="shared" si="0"/>
        <v>6.5</v>
      </c>
      <c r="Q27" s="41">
        <f t="shared" si="1"/>
        <v>1</v>
      </c>
      <c r="R27" s="41" t="str">
        <f t="shared" si="2"/>
        <v>FF</v>
      </c>
      <c r="S27" s="109" t="str">
        <f t="shared" si="3"/>
        <v>BAŞARISIZ</v>
      </c>
    </row>
    <row r="28" spans="1:19" ht="15" customHeight="1" x14ac:dyDescent="0.25">
      <c r="A28" s="37">
        <f>'S. Listesi'!E25</f>
        <v>22</v>
      </c>
      <c r="B28" s="38">
        <f>IF('S. Listesi'!F25=0," ",'S. Listesi'!F25)</f>
        <v>123455</v>
      </c>
      <c r="C28" s="452" t="str">
        <f>IF('S. Listesi'!G25=0,"  ",'S. Listesi'!G25)</f>
        <v>Galip USTA</v>
      </c>
      <c r="D28" s="452"/>
      <c r="E28" s="452"/>
      <c r="F28" s="452"/>
      <c r="G28" s="452"/>
      <c r="H28" s="452"/>
      <c r="I28" s="39">
        <f>Vize!AT28</f>
        <v>20</v>
      </c>
      <c r="J28" s="39">
        <f>Final!AT28</f>
        <v>20</v>
      </c>
      <c r="K28" s="39">
        <f>Butunleme!AT28</f>
        <v>30</v>
      </c>
      <c r="L28" s="119"/>
      <c r="M28" s="119"/>
      <c r="N28" s="119"/>
      <c r="O28" s="120"/>
      <c r="P28" s="40">
        <f t="shared" si="0"/>
        <v>25</v>
      </c>
      <c r="Q28" s="41">
        <f t="shared" si="1"/>
        <v>1</v>
      </c>
      <c r="R28" s="41" t="str">
        <f t="shared" si="2"/>
        <v>FF</v>
      </c>
      <c r="S28" s="109" t="str">
        <f t="shared" si="3"/>
        <v>BAŞARISIZ</v>
      </c>
    </row>
    <row r="29" spans="1:19" ht="15" customHeight="1" x14ac:dyDescent="0.25">
      <c r="A29" s="37">
        <f>'S. Listesi'!E26</f>
        <v>23</v>
      </c>
      <c r="B29" s="38">
        <f>IF('S. Listesi'!F26=0," ",'S. Listesi'!F26)</f>
        <v>123455</v>
      </c>
      <c r="C29" s="460" t="str">
        <f>IF('S. Listesi'!G26=0,"  ",'S. Listesi'!G26)</f>
        <v>Galip USTA</v>
      </c>
      <c r="D29" s="461"/>
      <c r="E29" s="461"/>
      <c r="F29" s="461"/>
      <c r="G29" s="461"/>
      <c r="H29" s="461"/>
      <c r="I29" s="39">
        <f>Vize!AT29</f>
        <v>35</v>
      </c>
      <c r="J29" s="39">
        <f>Final!AT29</f>
        <v>15</v>
      </c>
      <c r="K29" s="39" t="str">
        <f>Butunleme!AT29</f>
        <v xml:space="preserve"> </v>
      </c>
      <c r="L29" s="119"/>
      <c r="M29" s="119"/>
      <c r="N29" s="119"/>
      <c r="O29" s="120"/>
      <c r="P29" s="40">
        <f t="shared" si="0"/>
        <v>25</v>
      </c>
      <c r="Q29" s="41">
        <f t="shared" si="1"/>
        <v>1</v>
      </c>
      <c r="R29" s="41" t="str">
        <f t="shared" si="2"/>
        <v>FF</v>
      </c>
      <c r="S29" s="109" t="str">
        <f t="shared" si="3"/>
        <v>BAŞARISIZ</v>
      </c>
    </row>
    <row r="30" spans="1:19" ht="15" customHeight="1" x14ac:dyDescent="0.25">
      <c r="A30" s="37">
        <f>'S. Listesi'!E27</f>
        <v>24</v>
      </c>
      <c r="B30" s="38">
        <f>IF('S. Listesi'!F27=0," ",'S. Listesi'!F27)</f>
        <v>123455</v>
      </c>
      <c r="C30" s="460" t="str">
        <f>IF('S. Listesi'!G27=0,"  ",'S. Listesi'!G27)</f>
        <v>Galip USTA</v>
      </c>
      <c r="D30" s="461"/>
      <c r="E30" s="461"/>
      <c r="F30" s="461"/>
      <c r="G30" s="461"/>
      <c r="H30" s="461"/>
      <c r="I30" s="39">
        <f>Vize!AT30</f>
        <v>60</v>
      </c>
      <c r="J30" s="39">
        <f>Final!AT30</f>
        <v>70</v>
      </c>
      <c r="K30" s="39" t="str">
        <f>Butunleme!AT30</f>
        <v xml:space="preserve"> </v>
      </c>
      <c r="L30" s="119"/>
      <c r="M30" s="119"/>
      <c r="N30" s="119"/>
      <c r="O30" s="120"/>
      <c r="P30" s="40">
        <f t="shared" si="0"/>
        <v>65</v>
      </c>
      <c r="Q30" s="41">
        <f t="shared" si="1"/>
        <v>3</v>
      </c>
      <c r="R30" s="41" t="str">
        <f t="shared" si="2"/>
        <v>CC</v>
      </c>
      <c r="S30" s="109" t="str">
        <f t="shared" si="3"/>
        <v>BAŞARILI</v>
      </c>
    </row>
    <row r="31" spans="1:19" ht="15" customHeight="1" x14ac:dyDescent="0.25">
      <c r="A31" s="37">
        <f>'S. Listesi'!E28</f>
        <v>25</v>
      </c>
      <c r="B31" s="38">
        <f>IF('S. Listesi'!F28=0," ",'S. Listesi'!F28)</f>
        <v>123455</v>
      </c>
      <c r="C31" s="460" t="str">
        <f>IF('S. Listesi'!G28=0,"  ",'S. Listesi'!G28)</f>
        <v>Galip USTA</v>
      </c>
      <c r="D31" s="461"/>
      <c r="E31" s="461"/>
      <c r="F31" s="461"/>
      <c r="G31" s="461"/>
      <c r="H31" s="461"/>
      <c r="I31" s="39">
        <f>Vize!AT31</f>
        <v>70</v>
      </c>
      <c r="J31" s="39">
        <f>Final!AT31</f>
        <v>55</v>
      </c>
      <c r="K31" s="39" t="str">
        <f>Butunleme!AT31</f>
        <v xml:space="preserve"> </v>
      </c>
      <c r="L31" s="119"/>
      <c r="M31" s="119"/>
      <c r="N31" s="119"/>
      <c r="O31" s="120"/>
      <c r="P31" s="40">
        <f t="shared" si="0"/>
        <v>62.5</v>
      </c>
      <c r="Q31" s="41">
        <f t="shared" si="1"/>
        <v>3</v>
      </c>
      <c r="R31" s="41" t="str">
        <f t="shared" si="2"/>
        <v>CC</v>
      </c>
      <c r="S31" s="109" t="str">
        <f t="shared" si="3"/>
        <v>BAŞARILI</v>
      </c>
    </row>
    <row r="32" spans="1:19" ht="15" customHeight="1" x14ac:dyDescent="0.25">
      <c r="A32" s="37">
        <f>'S. Listesi'!E29</f>
        <v>26</v>
      </c>
      <c r="B32" s="38">
        <f>IF('S. Listesi'!F29=0," ",'S. Listesi'!F29)</f>
        <v>123455</v>
      </c>
      <c r="C32" s="460" t="str">
        <f>IF('S. Listesi'!G29=0,"  ",'S. Listesi'!G29)</f>
        <v>Galip USTA</v>
      </c>
      <c r="D32" s="461"/>
      <c r="E32" s="461"/>
      <c r="F32" s="461"/>
      <c r="G32" s="461"/>
      <c r="H32" s="461"/>
      <c r="I32" s="39" t="str">
        <f>Vize!AT32</f>
        <v xml:space="preserve"> </v>
      </c>
      <c r="J32" s="39" t="str">
        <f>Final!AT32</f>
        <v xml:space="preserve"> </v>
      </c>
      <c r="K32" s="39" t="str">
        <f>Butunleme!AT32</f>
        <v xml:space="preserve"> </v>
      </c>
      <c r="L32" s="119"/>
      <c r="M32" s="119"/>
      <c r="N32" s="119"/>
      <c r="O32" s="120"/>
      <c r="P32" s="40" t="str">
        <f t="shared" si="0"/>
        <v xml:space="preserve"> </v>
      </c>
      <c r="Q32" s="41" t="str">
        <f t="shared" si="1"/>
        <v xml:space="preserve"> </v>
      </c>
      <c r="R32" s="41" t="str">
        <f t="shared" si="2"/>
        <v xml:space="preserve"> </v>
      </c>
      <c r="S32" s="109" t="str">
        <f t="shared" si="3"/>
        <v xml:space="preserve"> </v>
      </c>
    </row>
    <row r="33" spans="1:19" ht="15" customHeight="1" x14ac:dyDescent="0.25">
      <c r="A33" s="37">
        <f>'S. Listesi'!E30</f>
        <v>27</v>
      </c>
      <c r="B33" s="38">
        <f>IF('S. Listesi'!F30=0," ",'S. Listesi'!F30)</f>
        <v>123455</v>
      </c>
      <c r="C33" s="460" t="str">
        <f>IF('S. Listesi'!G30=0,"  ",'S. Listesi'!G30)</f>
        <v>Galip USTA</v>
      </c>
      <c r="D33" s="461"/>
      <c r="E33" s="461"/>
      <c r="F33" s="461"/>
      <c r="G33" s="461"/>
      <c r="H33" s="461"/>
      <c r="I33" s="39">
        <f>Vize!AT33</f>
        <v>25</v>
      </c>
      <c r="J33" s="39">
        <f>Final!AT33</f>
        <v>5</v>
      </c>
      <c r="K33" s="39" t="str">
        <f>Butunleme!AT33</f>
        <v xml:space="preserve"> </v>
      </c>
      <c r="L33" s="119"/>
      <c r="M33" s="119"/>
      <c r="N33" s="119"/>
      <c r="O33" s="120"/>
      <c r="P33" s="40">
        <f t="shared" si="0"/>
        <v>15</v>
      </c>
      <c r="Q33" s="41">
        <f t="shared" si="1"/>
        <v>1</v>
      </c>
      <c r="R33" s="41" t="str">
        <f t="shared" si="2"/>
        <v>FF</v>
      </c>
      <c r="S33" s="109" t="str">
        <f t="shared" si="3"/>
        <v>BAŞARISIZ</v>
      </c>
    </row>
    <row r="34" spans="1:19" ht="15" customHeight="1" x14ac:dyDescent="0.25">
      <c r="A34" s="37">
        <f>'S. Listesi'!E31</f>
        <v>28</v>
      </c>
      <c r="B34" s="38">
        <f>IF('S. Listesi'!F31=0," ",'S. Listesi'!F31)</f>
        <v>123455</v>
      </c>
      <c r="C34" s="460" t="str">
        <f>IF('S. Listesi'!G31=0,"  ",'S. Listesi'!G31)</f>
        <v>Galip USTA</v>
      </c>
      <c r="D34" s="461"/>
      <c r="E34" s="461"/>
      <c r="F34" s="461"/>
      <c r="G34" s="461"/>
      <c r="H34" s="461"/>
      <c r="I34" s="39">
        <f>Vize!AT34</f>
        <v>15</v>
      </c>
      <c r="J34" s="39">
        <f>Final!AT34</f>
        <v>20</v>
      </c>
      <c r="K34" s="39">
        <f>Butunleme!AT34</f>
        <v>45</v>
      </c>
      <c r="L34" s="119"/>
      <c r="M34" s="119"/>
      <c r="N34" s="119"/>
      <c r="O34" s="120"/>
      <c r="P34" s="40">
        <f t="shared" si="0"/>
        <v>30</v>
      </c>
      <c r="Q34" s="41">
        <f t="shared" si="1"/>
        <v>1</v>
      </c>
      <c r="R34" s="41" t="str">
        <f t="shared" si="2"/>
        <v>FD</v>
      </c>
      <c r="S34" s="109" t="str">
        <f t="shared" si="3"/>
        <v>BAŞARISIZ</v>
      </c>
    </row>
    <row r="35" spans="1:19" ht="15" customHeight="1" x14ac:dyDescent="0.25">
      <c r="A35" s="37">
        <f>'S. Listesi'!E32</f>
        <v>29</v>
      </c>
      <c r="B35" s="38">
        <f>IF('S. Listesi'!F32=0," ",'S. Listesi'!F32)</f>
        <v>123455</v>
      </c>
      <c r="C35" s="452" t="str">
        <f>IF('S. Listesi'!G32=0,"  ",'S. Listesi'!G32)</f>
        <v>Galip USTA</v>
      </c>
      <c r="D35" s="452"/>
      <c r="E35" s="452"/>
      <c r="F35" s="452"/>
      <c r="G35" s="452"/>
      <c r="H35" s="452"/>
      <c r="I35" s="39">
        <f>Vize!AT35</f>
        <v>68</v>
      </c>
      <c r="J35" s="39">
        <f>Final!AT35</f>
        <v>50</v>
      </c>
      <c r="K35" s="39" t="str">
        <f>Butunleme!AT35</f>
        <v xml:space="preserve"> </v>
      </c>
      <c r="L35" s="119"/>
      <c r="M35" s="119"/>
      <c r="N35" s="119"/>
      <c r="O35" s="120"/>
      <c r="P35" s="40">
        <f t="shared" si="0"/>
        <v>59</v>
      </c>
      <c r="Q35" s="41">
        <f t="shared" si="1"/>
        <v>2</v>
      </c>
      <c r="R35" s="41" t="str">
        <f t="shared" si="2"/>
        <v>DC</v>
      </c>
      <c r="S35" s="109" t="str">
        <f t="shared" si="3"/>
        <v>BAŞARILI</v>
      </c>
    </row>
    <row r="36" spans="1:19" ht="15" customHeight="1" x14ac:dyDescent="0.25">
      <c r="A36" s="37">
        <f>'S. Listesi'!E33</f>
        <v>30</v>
      </c>
      <c r="B36" s="38">
        <f>IF('S. Listesi'!F33=0," ",'S. Listesi'!F33)</f>
        <v>123455</v>
      </c>
      <c r="C36" s="452" t="str">
        <f>IF('S. Listesi'!G33=0,"  ",'S. Listesi'!G33)</f>
        <v>Galip USTA</v>
      </c>
      <c r="D36" s="452"/>
      <c r="E36" s="452"/>
      <c r="F36" s="452"/>
      <c r="G36" s="452"/>
      <c r="H36" s="452"/>
      <c r="I36" s="39" t="str">
        <f>Vize!AT36</f>
        <v xml:space="preserve"> </v>
      </c>
      <c r="J36" s="39" t="str">
        <f>Final!AT36</f>
        <v xml:space="preserve"> </v>
      </c>
      <c r="K36" s="39" t="str">
        <f>Butunleme!AT36</f>
        <v xml:space="preserve"> </v>
      </c>
      <c r="L36" s="119"/>
      <c r="M36" s="119"/>
      <c r="N36" s="119"/>
      <c r="O36" s="120"/>
      <c r="P36" s="40" t="str">
        <f t="shared" si="0"/>
        <v xml:space="preserve"> </v>
      </c>
      <c r="Q36" s="41" t="str">
        <f t="shared" si="1"/>
        <v xml:space="preserve"> </v>
      </c>
      <c r="R36" s="41" t="str">
        <f>IF(P36=" "," ",IF(P36&gt;=90,"AA",IF(P36&gt;=80,"BA",IF(P36&gt;=75,"BB",IF(P36&gt;=70,"CB",IF(P36&gt;=60,"CC",IF(P36&gt;=50,"DC",IF(P36&gt;=40,"DD",IF(P36&gt;=30,"FD","FF")))))))))</f>
        <v xml:space="preserve"> </v>
      </c>
      <c r="S36" s="109" t="str">
        <f t="shared" si="3"/>
        <v xml:space="preserve"> </v>
      </c>
    </row>
    <row r="37" spans="1:19" ht="15" customHeight="1" x14ac:dyDescent="0.25">
      <c r="A37" s="37">
        <f>'S. Listesi'!E34</f>
        <v>31</v>
      </c>
      <c r="B37" s="38">
        <f>IF('S. Listesi'!F34=0," ",'S. Listesi'!F34)</f>
        <v>123455</v>
      </c>
      <c r="C37" s="452" t="str">
        <f>IF('S. Listesi'!G34=0,"  ",'S. Listesi'!G34)</f>
        <v>Galip USTA</v>
      </c>
      <c r="D37" s="452"/>
      <c r="E37" s="452"/>
      <c r="F37" s="452"/>
      <c r="G37" s="452"/>
      <c r="H37" s="452"/>
      <c r="I37" s="39">
        <f>Vize!AT37</f>
        <v>27</v>
      </c>
      <c r="J37" s="39">
        <f>Final!AT37</f>
        <v>5</v>
      </c>
      <c r="K37" s="39">
        <f>Butunleme!AT37</f>
        <v>65</v>
      </c>
      <c r="L37" s="119"/>
      <c r="M37" s="119"/>
      <c r="N37" s="119"/>
      <c r="O37" s="120"/>
      <c r="P37" s="40">
        <f t="shared" si="0"/>
        <v>46</v>
      </c>
      <c r="Q37" s="41">
        <f t="shared" si="1"/>
        <v>1</v>
      </c>
      <c r="R37" s="41" t="str">
        <f t="shared" si="2"/>
        <v>DD</v>
      </c>
      <c r="S37" s="109" t="str">
        <f t="shared" si="3"/>
        <v>BAŞARISIZ</v>
      </c>
    </row>
    <row r="38" spans="1:19" ht="15" customHeight="1" x14ac:dyDescent="0.25">
      <c r="A38" s="37">
        <f>'S. Listesi'!E35</f>
        <v>32</v>
      </c>
      <c r="B38" s="38">
        <f>IF('S. Listesi'!F35=0," ",'S. Listesi'!F35)</f>
        <v>123455</v>
      </c>
      <c r="C38" s="452" t="str">
        <f>IF('S. Listesi'!G35=0,"  ",'S. Listesi'!G35)</f>
        <v>Galip USTA</v>
      </c>
      <c r="D38" s="452"/>
      <c r="E38" s="452"/>
      <c r="F38" s="452"/>
      <c r="G38" s="452"/>
      <c r="H38" s="452"/>
      <c r="I38" s="39">
        <f>Vize!AT38</f>
        <v>25</v>
      </c>
      <c r="J38" s="39">
        <f>Final!AT38</f>
        <v>20</v>
      </c>
      <c r="K38" s="39" t="str">
        <f>Butunleme!AT38</f>
        <v xml:space="preserve"> </v>
      </c>
      <c r="L38" s="119"/>
      <c r="M38" s="119"/>
      <c r="N38" s="119"/>
      <c r="O38" s="120"/>
      <c r="P38" s="40">
        <f t="shared" si="0"/>
        <v>22.5</v>
      </c>
      <c r="Q38" s="41">
        <f t="shared" si="1"/>
        <v>1</v>
      </c>
      <c r="R38" s="41" t="str">
        <f t="shared" si="2"/>
        <v>FF</v>
      </c>
      <c r="S38" s="109" t="str">
        <f t="shared" si="3"/>
        <v>BAŞARISIZ</v>
      </c>
    </row>
    <row r="39" spans="1:19" ht="15" customHeight="1" x14ac:dyDescent="0.25">
      <c r="A39" s="37">
        <f>'S. Listesi'!E36</f>
        <v>33</v>
      </c>
      <c r="B39" s="38">
        <f>IF('S. Listesi'!F36=0," ",'S. Listesi'!F36)</f>
        <v>123455</v>
      </c>
      <c r="C39" s="452" t="str">
        <f>IF('S. Listesi'!G36=0,"  ",'S. Listesi'!G36)</f>
        <v>Galip USTA</v>
      </c>
      <c r="D39" s="452"/>
      <c r="E39" s="452"/>
      <c r="F39" s="452"/>
      <c r="G39" s="452"/>
      <c r="H39" s="452"/>
      <c r="I39" s="39">
        <f>Vize!AT39</f>
        <v>15</v>
      </c>
      <c r="J39" s="39">
        <f>Final!AT39</f>
        <v>5</v>
      </c>
      <c r="K39" s="39" t="str">
        <f>Butunleme!AT39</f>
        <v xml:space="preserve"> </v>
      </c>
      <c r="L39" s="119"/>
      <c r="M39" s="119"/>
      <c r="N39" s="119"/>
      <c r="O39" s="120"/>
      <c r="P39" s="40">
        <f t="shared" si="0"/>
        <v>10</v>
      </c>
      <c r="Q39" s="41">
        <f t="shared" si="1"/>
        <v>1</v>
      </c>
      <c r="R39" s="41" t="str">
        <f t="shared" si="2"/>
        <v>FF</v>
      </c>
      <c r="S39" s="109" t="str">
        <f t="shared" si="3"/>
        <v>BAŞARISIZ</v>
      </c>
    </row>
    <row r="40" spans="1:19" ht="15" customHeight="1" x14ac:dyDescent="0.25">
      <c r="A40" s="37">
        <f>'S. Listesi'!E37</f>
        <v>34</v>
      </c>
      <c r="B40" s="38">
        <f>IF('S. Listesi'!F37=0," ",'S. Listesi'!F37)</f>
        <v>123455</v>
      </c>
      <c r="C40" s="452" t="str">
        <f>IF('S. Listesi'!G37=0,"  ",'S. Listesi'!G37)</f>
        <v>Galip USTA</v>
      </c>
      <c r="D40" s="452"/>
      <c r="E40" s="452"/>
      <c r="F40" s="452"/>
      <c r="G40" s="452"/>
      <c r="H40" s="452"/>
      <c r="I40" s="39">
        <f>Vize!AT40</f>
        <v>50</v>
      </c>
      <c r="J40" s="39">
        <f>Final!AT40</f>
        <v>35</v>
      </c>
      <c r="K40" s="39" t="str">
        <f>Butunleme!AT40</f>
        <v xml:space="preserve"> </v>
      </c>
      <c r="L40" s="119"/>
      <c r="M40" s="119"/>
      <c r="N40" s="119"/>
      <c r="O40" s="120"/>
      <c r="P40" s="40">
        <f t="shared" si="0"/>
        <v>42.5</v>
      </c>
      <c r="Q40" s="41">
        <f t="shared" si="1"/>
        <v>1</v>
      </c>
      <c r="R40" s="41" t="str">
        <f t="shared" si="2"/>
        <v>DD</v>
      </c>
      <c r="S40" s="109" t="str">
        <f t="shared" si="3"/>
        <v>BAŞARISIZ</v>
      </c>
    </row>
    <row r="41" spans="1:19" ht="15" customHeight="1" x14ac:dyDescent="0.25">
      <c r="A41" s="37">
        <f>'S. Listesi'!E38</f>
        <v>35</v>
      </c>
      <c r="B41" s="38">
        <f>IF('S. Listesi'!F38=0," ",'S. Listesi'!F38)</f>
        <v>123455</v>
      </c>
      <c r="C41" s="452" t="str">
        <f>IF('S. Listesi'!G38=0,"  ",'S. Listesi'!G38)</f>
        <v>Galip USTA</v>
      </c>
      <c r="D41" s="452"/>
      <c r="E41" s="452"/>
      <c r="F41" s="452"/>
      <c r="G41" s="452"/>
      <c r="H41" s="452"/>
      <c r="I41" s="39" t="str">
        <f>Vize!AT41</f>
        <v xml:space="preserve"> </v>
      </c>
      <c r="J41" s="39" t="str">
        <f>Final!AT41</f>
        <v xml:space="preserve"> </v>
      </c>
      <c r="K41" s="39" t="str">
        <f>Butunleme!AT41</f>
        <v xml:space="preserve"> </v>
      </c>
      <c r="L41" s="119"/>
      <c r="M41" s="119"/>
      <c r="N41" s="119"/>
      <c r="O41" s="120"/>
      <c r="P41" s="40" t="str">
        <f t="shared" si="0"/>
        <v xml:space="preserve"> </v>
      </c>
      <c r="Q41" s="41" t="str">
        <f t="shared" si="1"/>
        <v xml:space="preserve"> </v>
      </c>
      <c r="R41" s="41" t="str">
        <f t="shared" si="2"/>
        <v xml:space="preserve"> </v>
      </c>
      <c r="S41" s="109" t="str">
        <f t="shared" si="3"/>
        <v xml:space="preserve"> </v>
      </c>
    </row>
    <row r="42" spans="1:19" ht="15" customHeight="1" x14ac:dyDescent="0.25">
      <c r="A42" s="37">
        <f>'S. Listesi'!E39</f>
        <v>36</v>
      </c>
      <c r="B42" s="38">
        <f>IF('S. Listesi'!F39=0," ",'S. Listesi'!F39)</f>
        <v>123455</v>
      </c>
      <c r="C42" s="452" t="str">
        <f>IF('S. Listesi'!G39=0,"  ",'S. Listesi'!G39)</f>
        <v>Galip USTA</v>
      </c>
      <c r="D42" s="452"/>
      <c r="E42" s="452"/>
      <c r="F42" s="452"/>
      <c r="G42" s="452"/>
      <c r="H42" s="452"/>
      <c r="I42" s="39" t="str">
        <f>Vize!AT42</f>
        <v xml:space="preserve"> </v>
      </c>
      <c r="J42" s="39" t="str">
        <f>Final!AT42</f>
        <v xml:space="preserve"> </v>
      </c>
      <c r="K42" s="39" t="str">
        <f>Butunleme!AT42</f>
        <v xml:space="preserve"> </v>
      </c>
      <c r="L42" s="119"/>
      <c r="M42" s="119"/>
      <c r="N42" s="119"/>
      <c r="O42" s="120"/>
      <c r="P42" s="40" t="str">
        <f t="shared" si="0"/>
        <v xml:space="preserve"> </v>
      </c>
      <c r="Q42" s="41" t="str">
        <f t="shared" si="1"/>
        <v xml:space="preserve"> </v>
      </c>
      <c r="R42" s="41" t="str">
        <f t="shared" si="2"/>
        <v xml:space="preserve"> </v>
      </c>
      <c r="S42" s="109" t="str">
        <f t="shared" si="3"/>
        <v xml:space="preserve"> </v>
      </c>
    </row>
    <row r="43" spans="1:19" ht="15" customHeight="1" x14ac:dyDescent="0.25">
      <c r="A43" s="37">
        <f>'S. Listesi'!E40</f>
        <v>37</v>
      </c>
      <c r="B43" s="38">
        <f>IF('S. Listesi'!F40=0," ",'S. Listesi'!F40)</f>
        <v>123455</v>
      </c>
      <c r="C43" s="452" t="str">
        <f>IF('S. Listesi'!G40=0,"  ",'S. Listesi'!G40)</f>
        <v>Galip USTA</v>
      </c>
      <c r="D43" s="452"/>
      <c r="E43" s="452"/>
      <c r="F43" s="452"/>
      <c r="G43" s="452"/>
      <c r="H43" s="452"/>
      <c r="I43" s="39">
        <f>Vize!AT43</f>
        <v>30</v>
      </c>
      <c r="J43" s="39">
        <f>Final!AT43</f>
        <v>10</v>
      </c>
      <c r="K43" s="39">
        <f>Butunleme!AT43</f>
        <v>45</v>
      </c>
      <c r="L43" s="119"/>
      <c r="M43" s="119"/>
      <c r="N43" s="119"/>
      <c r="O43" s="120"/>
      <c r="P43" s="40">
        <f t="shared" si="0"/>
        <v>37.5</v>
      </c>
      <c r="Q43" s="41">
        <f t="shared" si="1"/>
        <v>1</v>
      </c>
      <c r="R43" s="41" t="str">
        <f t="shared" si="2"/>
        <v>FD</v>
      </c>
      <c r="S43" s="109" t="str">
        <f t="shared" si="3"/>
        <v>BAŞARISIZ</v>
      </c>
    </row>
    <row r="44" spans="1:19" ht="15" customHeight="1" x14ac:dyDescent="0.25">
      <c r="A44" s="37">
        <f>'S. Listesi'!E41</f>
        <v>38</v>
      </c>
      <c r="B44" s="38">
        <f>IF('S. Listesi'!F41=0," ",'S. Listesi'!F41)</f>
        <v>123455</v>
      </c>
      <c r="C44" s="452" t="str">
        <f>IF('S. Listesi'!G41=0,"  ",'S. Listesi'!G41)</f>
        <v>Galip USTA</v>
      </c>
      <c r="D44" s="452"/>
      <c r="E44" s="452"/>
      <c r="F44" s="452"/>
      <c r="G44" s="452"/>
      <c r="H44" s="452"/>
      <c r="I44" s="39">
        <f>Vize!AT44</f>
        <v>5</v>
      </c>
      <c r="J44" s="39" t="str">
        <f>Final!AT44</f>
        <v xml:space="preserve"> </v>
      </c>
      <c r="K44" s="39" t="str">
        <f>Butunleme!AT44</f>
        <v xml:space="preserve"> </v>
      </c>
      <c r="L44" s="119"/>
      <c r="M44" s="119"/>
      <c r="N44" s="119"/>
      <c r="O44" s="120"/>
      <c r="P44" s="40">
        <f t="shared" si="0"/>
        <v>5</v>
      </c>
      <c r="Q44" s="41">
        <f t="shared" si="1"/>
        <v>1</v>
      </c>
      <c r="R44" s="41" t="str">
        <f t="shared" si="2"/>
        <v>FF</v>
      </c>
      <c r="S44" s="109" t="str">
        <f t="shared" si="3"/>
        <v>BAŞARISIZ</v>
      </c>
    </row>
    <row r="45" spans="1:19" ht="15" customHeight="1" x14ac:dyDescent="0.25">
      <c r="A45" s="37">
        <f>'S. Listesi'!E42</f>
        <v>39</v>
      </c>
      <c r="B45" s="38">
        <f>IF('S. Listesi'!F42=0," ",'S. Listesi'!F42)</f>
        <v>123455</v>
      </c>
      <c r="C45" s="452" t="str">
        <f>IF('S. Listesi'!G42=0,"  ",'S. Listesi'!G42)</f>
        <v>Galip USTA</v>
      </c>
      <c r="D45" s="452"/>
      <c r="E45" s="452"/>
      <c r="F45" s="452"/>
      <c r="G45" s="452"/>
      <c r="H45" s="452"/>
      <c r="I45" s="39">
        <f>Vize!AT45</f>
        <v>87</v>
      </c>
      <c r="J45" s="39">
        <f>Final!AT45</f>
        <v>110</v>
      </c>
      <c r="K45" s="39" t="str">
        <f>Butunleme!AT45</f>
        <v xml:space="preserve"> </v>
      </c>
      <c r="L45" s="119"/>
      <c r="M45" s="119"/>
      <c r="N45" s="119"/>
      <c r="O45" s="120"/>
      <c r="P45" s="40">
        <f t="shared" si="0"/>
        <v>98.5</v>
      </c>
      <c r="Q45" s="41">
        <f t="shared" si="1"/>
        <v>5</v>
      </c>
      <c r="R45" s="41" t="str">
        <f t="shared" si="2"/>
        <v>AA</v>
      </c>
      <c r="S45" s="109" t="str">
        <f t="shared" si="3"/>
        <v>BAŞARILI</v>
      </c>
    </row>
    <row r="46" spans="1:19" ht="15" customHeight="1" x14ac:dyDescent="0.25">
      <c r="A46" s="37">
        <f>'S. Listesi'!E43</f>
        <v>40</v>
      </c>
      <c r="B46" s="38">
        <f>IF('S. Listesi'!F43=0," ",'S. Listesi'!F43)</f>
        <v>123455</v>
      </c>
      <c r="C46" s="452" t="str">
        <f>IF('S. Listesi'!G43=0,"  ",'S. Listesi'!G43)</f>
        <v>Galip USTA</v>
      </c>
      <c r="D46" s="452"/>
      <c r="E46" s="452"/>
      <c r="F46" s="452"/>
      <c r="G46" s="452"/>
      <c r="H46" s="452"/>
      <c r="I46" s="39">
        <f>Vize!AT46</f>
        <v>55</v>
      </c>
      <c r="J46" s="39">
        <f>Final!AT46</f>
        <v>45</v>
      </c>
      <c r="K46" s="39" t="str">
        <f>Butunleme!AT46</f>
        <v xml:space="preserve"> </v>
      </c>
      <c r="L46" s="119"/>
      <c r="M46" s="119"/>
      <c r="N46" s="119"/>
      <c r="O46" s="120"/>
      <c r="P46" s="40">
        <f t="shared" si="0"/>
        <v>50</v>
      </c>
      <c r="Q46" s="41">
        <f t="shared" si="1"/>
        <v>2</v>
      </c>
      <c r="R46" s="41" t="str">
        <f t="shared" si="2"/>
        <v>DC</v>
      </c>
      <c r="S46" s="109" t="str">
        <f t="shared" si="3"/>
        <v>BAŞARILI</v>
      </c>
    </row>
    <row r="47" spans="1:19" ht="24" customHeight="1" x14ac:dyDescent="0.25">
      <c r="A47" s="462" t="s">
        <v>63</v>
      </c>
      <c r="B47" s="463"/>
      <c r="C47" s="463"/>
      <c r="D47" s="463"/>
      <c r="E47" s="463"/>
      <c r="F47" s="463"/>
      <c r="G47" s="463"/>
      <c r="H47" s="463"/>
      <c r="I47" s="42" t="s">
        <v>60</v>
      </c>
      <c r="J47" s="42" t="s">
        <v>61</v>
      </c>
      <c r="K47" s="42" t="s">
        <v>62</v>
      </c>
      <c r="L47" s="128" t="s">
        <v>76</v>
      </c>
      <c r="M47" s="128" t="s">
        <v>77</v>
      </c>
      <c r="N47" s="128" t="s">
        <v>78</v>
      </c>
      <c r="O47" s="128" t="s">
        <v>79</v>
      </c>
      <c r="P47" s="129" t="s">
        <v>57</v>
      </c>
      <c r="Q47" s="130" t="s">
        <v>59</v>
      </c>
      <c r="R47" s="146"/>
      <c r="S47" s="466"/>
    </row>
    <row r="48" spans="1:19" ht="15" customHeight="1" x14ac:dyDescent="0.25">
      <c r="A48" s="464"/>
      <c r="B48" s="465"/>
      <c r="C48" s="465"/>
      <c r="D48" s="465"/>
      <c r="E48" s="465"/>
      <c r="F48" s="465"/>
      <c r="G48" s="465"/>
      <c r="H48" s="465"/>
      <c r="I48" s="110">
        <f t="shared" ref="I48:Q48" si="4">IF(SUM(I7:I46)=0," ",AVERAGE(I7:I46))</f>
        <v>41.441176470588232</v>
      </c>
      <c r="J48" s="110">
        <f t="shared" si="4"/>
        <v>35.060606060606062</v>
      </c>
      <c r="K48" s="110">
        <f t="shared" si="4"/>
        <v>44.545454545454547</v>
      </c>
      <c r="L48" s="110" t="str">
        <f t="shared" si="4"/>
        <v xml:space="preserve"> </v>
      </c>
      <c r="M48" s="110" t="str">
        <f t="shared" si="4"/>
        <v xml:space="preserve"> </v>
      </c>
      <c r="N48" s="110" t="str">
        <f t="shared" si="4"/>
        <v xml:space="preserve"> </v>
      </c>
      <c r="O48" s="110" t="str">
        <f t="shared" si="4"/>
        <v xml:space="preserve"> </v>
      </c>
      <c r="P48" s="110">
        <f t="shared" si="4"/>
        <v>42.323529411764703</v>
      </c>
      <c r="Q48" s="111">
        <f t="shared" si="4"/>
        <v>1.7058823529411764</v>
      </c>
      <c r="R48" s="147"/>
      <c r="S48" s="467"/>
    </row>
    <row r="49" spans="1:19" ht="15" customHeight="1" x14ac:dyDescent="0.25"/>
    <row r="50" spans="1:19" ht="15" customHeight="1" x14ac:dyDescent="0.25">
      <c r="A50" s="468" t="s">
        <v>64</v>
      </c>
      <c r="B50" s="469"/>
      <c r="C50" s="469"/>
      <c r="D50" s="469"/>
      <c r="E50" s="469"/>
      <c r="F50" s="469"/>
      <c r="G50" s="469"/>
      <c r="H50" s="470"/>
      <c r="I50" s="471" t="s">
        <v>67</v>
      </c>
      <c r="J50" s="472"/>
      <c r="K50" s="472"/>
      <c r="L50" s="472"/>
      <c r="M50" s="472"/>
      <c r="N50" s="472"/>
      <c r="O50" s="473" t="s">
        <v>69</v>
      </c>
      <c r="P50" s="474"/>
      <c r="Q50" s="474"/>
      <c r="R50" s="474"/>
      <c r="S50" s="474"/>
    </row>
    <row r="51" spans="1:19" ht="15" customHeight="1" x14ac:dyDescent="0.25">
      <c r="A51" s="359" t="s">
        <v>100</v>
      </c>
      <c r="B51" s="359"/>
      <c r="C51" s="359"/>
      <c r="D51" s="179" t="s">
        <v>91</v>
      </c>
      <c r="E51" s="112">
        <f>COUNTIFS($P$7:$P$46,"&gt;=90",$P$7:$P$46,"&lt;=100")</f>
        <v>1</v>
      </c>
      <c r="F51" s="113" t="str">
        <f t="shared" ref="F51:F61" si="5">IF(E51&lt;&gt;" ","KİŞİ"," ")</f>
        <v>KİŞİ</v>
      </c>
      <c r="G51" s="114" t="str">
        <f t="shared" ref="G51:G60" si="6">IF(E51=" "," ","%")</f>
        <v>%</v>
      </c>
      <c r="H51" s="115">
        <f>IF(E51=" "," ",100*E51/$E$61)</f>
        <v>2.9411764705882355</v>
      </c>
      <c r="I51" s="471"/>
      <c r="J51" s="472"/>
      <c r="K51" s="472"/>
      <c r="L51" s="472"/>
      <c r="M51" s="472"/>
      <c r="N51" s="472"/>
      <c r="O51" s="474"/>
      <c r="P51" s="474"/>
      <c r="Q51" s="474"/>
      <c r="R51" s="474"/>
      <c r="S51" s="474"/>
    </row>
    <row r="52" spans="1:19" ht="15" customHeight="1" x14ac:dyDescent="0.25">
      <c r="A52" s="359" t="s">
        <v>102</v>
      </c>
      <c r="B52" s="359"/>
      <c r="C52" s="359"/>
      <c r="D52" s="179" t="s">
        <v>92</v>
      </c>
      <c r="E52" s="112">
        <f>COUNTIFS($P$7:$P$46,"&gt;=80",$P$7:$P$46,"&lt;=89")</f>
        <v>0</v>
      </c>
      <c r="F52" s="113" t="str">
        <f t="shared" si="5"/>
        <v>KİŞİ</v>
      </c>
      <c r="G52" s="114" t="str">
        <f t="shared" si="6"/>
        <v>%</v>
      </c>
      <c r="H52" s="115">
        <f t="shared" ref="H52:H57" si="7">IF(E52=" "," ",100*E52/$E$61)</f>
        <v>0</v>
      </c>
      <c r="I52" s="475"/>
      <c r="J52" s="475"/>
      <c r="K52" s="116"/>
      <c r="L52" s="476"/>
      <c r="M52" s="476"/>
      <c r="N52" s="476"/>
    </row>
    <row r="53" spans="1:19" ht="15" customHeight="1" x14ac:dyDescent="0.25">
      <c r="A53" s="359" t="s">
        <v>103</v>
      </c>
      <c r="B53" s="359"/>
      <c r="C53" s="359"/>
      <c r="D53" s="179" t="s">
        <v>93</v>
      </c>
      <c r="E53" s="112">
        <f>COUNTIFS($P$7:$P$46,"&gt;=75",$P$7:$P$46,"&lt;=79")</f>
        <v>2</v>
      </c>
      <c r="F53" s="113" t="str">
        <f t="shared" si="5"/>
        <v>KİŞİ</v>
      </c>
      <c r="G53" s="114" t="str">
        <f t="shared" si="6"/>
        <v>%</v>
      </c>
      <c r="H53" s="115">
        <f t="shared" si="7"/>
        <v>5.882352941176471</v>
      </c>
      <c r="I53" s="185"/>
      <c r="J53" s="185"/>
      <c r="K53" s="116"/>
      <c r="L53" s="186"/>
      <c r="M53" s="186"/>
      <c r="N53" s="186"/>
    </row>
    <row r="54" spans="1:19" ht="15" customHeight="1" x14ac:dyDescent="0.25">
      <c r="A54" s="359" t="s">
        <v>104</v>
      </c>
      <c r="B54" s="359"/>
      <c r="C54" s="359"/>
      <c r="D54" s="179" t="s">
        <v>94</v>
      </c>
      <c r="E54" s="112">
        <f>COUNTIFS($P$7:$P$46,"&gt;=70",$P$7:$P$46,"&lt;=74")</f>
        <v>1</v>
      </c>
      <c r="F54" s="113" t="str">
        <f t="shared" si="5"/>
        <v>KİŞİ</v>
      </c>
      <c r="G54" s="114" t="str">
        <f t="shared" si="6"/>
        <v>%</v>
      </c>
      <c r="H54" s="115">
        <f t="shared" si="7"/>
        <v>2.9411764705882355</v>
      </c>
      <c r="I54" s="185"/>
      <c r="J54" s="185"/>
      <c r="K54" s="116"/>
      <c r="L54" s="186"/>
      <c r="M54" s="186"/>
      <c r="N54" s="186"/>
    </row>
    <row r="55" spans="1:19" ht="15" customHeight="1" x14ac:dyDescent="0.25">
      <c r="A55" s="391" t="s">
        <v>101</v>
      </c>
      <c r="B55" s="360"/>
      <c r="C55" s="392"/>
      <c r="D55" s="179" t="s">
        <v>95</v>
      </c>
      <c r="E55" s="112">
        <f>COUNTIFS($P$7:$P$46,"&gt;=60",$P$7:$P$46,"&lt;=69")</f>
        <v>3</v>
      </c>
      <c r="F55" s="113" t="str">
        <f t="shared" si="5"/>
        <v>KİŞİ</v>
      </c>
      <c r="G55" s="114" t="str">
        <f t="shared" si="6"/>
        <v>%</v>
      </c>
      <c r="H55" s="115">
        <f t="shared" si="7"/>
        <v>8.8235294117647065</v>
      </c>
      <c r="I55" s="185"/>
      <c r="J55" s="185"/>
      <c r="K55" s="116"/>
      <c r="L55" s="186"/>
      <c r="M55" s="186"/>
      <c r="N55" s="186"/>
    </row>
    <row r="56" spans="1:19" ht="15" customHeight="1" x14ac:dyDescent="0.25">
      <c r="A56" s="391" t="s">
        <v>105</v>
      </c>
      <c r="B56" s="360"/>
      <c r="C56" s="392"/>
      <c r="D56" s="179" t="s">
        <v>96</v>
      </c>
      <c r="E56" s="112">
        <f>COUNTIFS($P$7:$P$46,"&gt;=50",$P$7:$P$46,"&lt;=59")</f>
        <v>5</v>
      </c>
      <c r="F56" s="113" t="str">
        <f t="shared" si="5"/>
        <v>KİŞİ</v>
      </c>
      <c r="G56" s="114" t="str">
        <f t="shared" si="6"/>
        <v>%</v>
      </c>
      <c r="H56" s="115">
        <f t="shared" si="7"/>
        <v>14.705882352941176</v>
      </c>
      <c r="I56" s="185"/>
      <c r="J56" s="185"/>
      <c r="K56" s="116"/>
      <c r="L56" s="186"/>
      <c r="M56" s="186"/>
      <c r="N56" s="186"/>
    </row>
    <row r="57" spans="1:19" ht="15" customHeight="1" x14ac:dyDescent="0.25">
      <c r="A57" s="391" t="s">
        <v>106</v>
      </c>
      <c r="B57" s="360"/>
      <c r="C57" s="392"/>
      <c r="D57" s="179" t="s">
        <v>97</v>
      </c>
      <c r="E57" s="112">
        <f>COUNTIFS($P$7:$P$46,"&gt;=40",$P$7:$P$46,"&lt;=49")</f>
        <v>5</v>
      </c>
      <c r="F57" s="113" t="str">
        <f t="shared" si="5"/>
        <v>KİŞİ</v>
      </c>
      <c r="G57" s="114" t="str">
        <f t="shared" si="6"/>
        <v>%</v>
      </c>
      <c r="H57" s="115">
        <f t="shared" si="7"/>
        <v>14.705882352941176</v>
      </c>
      <c r="I57" s="185"/>
      <c r="J57" s="185"/>
      <c r="K57" s="116"/>
      <c r="L57" s="186"/>
      <c r="M57" s="186"/>
      <c r="N57" s="186"/>
    </row>
    <row r="58" spans="1:19" ht="15" customHeight="1" x14ac:dyDescent="0.25">
      <c r="A58" s="391" t="s">
        <v>107</v>
      </c>
      <c r="B58" s="360"/>
      <c r="C58" s="392"/>
      <c r="D58" s="179" t="s">
        <v>98</v>
      </c>
      <c r="E58" s="112">
        <f>COUNTIFS($P$7:$P$46,"&gt;=30",$P$7:$P$46,"&lt;=39")</f>
        <v>7</v>
      </c>
      <c r="F58" s="113" t="str">
        <f t="shared" si="5"/>
        <v>KİŞİ</v>
      </c>
      <c r="G58" s="114" t="str">
        <f t="shared" si="6"/>
        <v>%</v>
      </c>
      <c r="H58" s="115">
        <f>IF(E58=" "," ",100*E58/$E$61)</f>
        <v>20.588235294117649</v>
      </c>
      <c r="I58" s="475"/>
      <c r="J58" s="475"/>
      <c r="K58" s="116"/>
      <c r="L58" s="476"/>
      <c r="M58" s="476"/>
      <c r="N58" s="476"/>
    </row>
    <row r="59" spans="1:19" ht="15" customHeight="1" x14ac:dyDescent="0.25">
      <c r="A59" s="359" t="s">
        <v>108</v>
      </c>
      <c r="B59" s="359"/>
      <c r="C59" s="359"/>
      <c r="D59" s="179" t="s">
        <v>99</v>
      </c>
      <c r="E59" s="112">
        <f>COUNTIFS($P$7:$P$46,"&gt;=0",$P$7:$P$46,"&lt;=29")</f>
        <v>10</v>
      </c>
      <c r="F59" s="113" t="str">
        <f t="shared" si="5"/>
        <v>KİŞİ</v>
      </c>
      <c r="G59" s="114" t="str">
        <f t="shared" si="6"/>
        <v>%</v>
      </c>
      <c r="H59" s="115">
        <f>IF(E59=" "," ",100*E59/$E$61)</f>
        <v>29.411764705882351</v>
      </c>
      <c r="I59" s="475"/>
      <c r="J59" s="475"/>
      <c r="K59" s="116"/>
      <c r="L59" s="476"/>
      <c r="M59" s="476"/>
      <c r="N59" s="476"/>
    </row>
    <row r="60" spans="1:19" ht="15" customHeight="1" x14ac:dyDescent="0.25">
      <c r="A60" s="397"/>
      <c r="B60" s="397"/>
      <c r="C60" s="397"/>
      <c r="D60" s="134"/>
      <c r="E60" s="133">
        <f>IF(COUNTIF(Q7:Q46," ")=ROWS(Q7:Q46)," ",COUNTIF(Q7:Q46,0))</f>
        <v>0</v>
      </c>
      <c r="F60" s="134" t="str">
        <f t="shared" si="5"/>
        <v>KİŞİ</v>
      </c>
      <c r="G60" s="135" t="str">
        <f t="shared" si="6"/>
        <v>%</v>
      </c>
      <c r="H60" s="136">
        <f>IF(E60=" "," ",100*E60/$E$61)</f>
        <v>0</v>
      </c>
      <c r="I60" s="475"/>
      <c r="J60" s="475"/>
      <c r="K60" s="116"/>
      <c r="L60" s="476"/>
      <c r="M60" s="476"/>
      <c r="N60" s="476"/>
    </row>
    <row r="61" spans="1:19" ht="15" customHeight="1" x14ac:dyDescent="0.25">
      <c r="A61" s="468" t="s">
        <v>34</v>
      </c>
      <c r="B61" s="469"/>
      <c r="C61" s="469"/>
      <c r="D61" s="469"/>
      <c r="E61" s="112">
        <f>IF(SUM(E51:E60)=0," ",SUM(E51:E60))</f>
        <v>34</v>
      </c>
      <c r="F61" s="184" t="str">
        <f t="shared" si="5"/>
        <v>KİŞİ</v>
      </c>
      <c r="G61" s="54"/>
      <c r="H61" s="54"/>
      <c r="I61" s="475"/>
      <c r="J61" s="478"/>
      <c r="K61" s="117"/>
      <c r="L61" s="117"/>
      <c r="M61" s="117"/>
      <c r="N61" s="117"/>
    </row>
    <row r="62" spans="1:19" ht="15" customHeight="1" x14ac:dyDescent="0.25"/>
    <row r="63" spans="1:19" ht="15" customHeight="1" x14ac:dyDescent="0.25">
      <c r="A63" s="323" t="s">
        <v>36</v>
      </c>
      <c r="B63" s="323"/>
      <c r="C63" s="323"/>
      <c r="D63" s="477">
        <f>IF(COUNTIF(P7:P46," ")=ROWS(P7:P46)," ",LARGE(P7:P46,1))</f>
        <v>98.5</v>
      </c>
      <c r="E63" s="404"/>
    </row>
    <row r="64" spans="1:19" ht="15" customHeight="1" x14ac:dyDescent="0.25">
      <c r="A64" s="323" t="s">
        <v>37</v>
      </c>
      <c r="B64" s="323"/>
      <c r="C64" s="323"/>
      <c r="D64" s="477">
        <f>IF(COUNTIF(P7:P46," ")=ROWS(P7:P46)," ",SMALL(P7:P46,1))</f>
        <v>5</v>
      </c>
      <c r="E64" s="404"/>
      <c r="I64" s="491" t="s">
        <v>68</v>
      </c>
      <c r="J64" s="491"/>
      <c r="K64" s="491"/>
      <c r="L64" s="491"/>
      <c r="M64" s="491"/>
      <c r="N64" s="491"/>
    </row>
    <row r="65" spans="1:21" ht="26.25" customHeight="1" x14ac:dyDescent="0.25">
      <c r="A65" s="323" t="s">
        <v>66</v>
      </c>
      <c r="B65" s="323"/>
      <c r="C65" s="323"/>
      <c r="D65" s="477">
        <f>P48</f>
        <v>42.323529411764703</v>
      </c>
      <c r="E65" s="404"/>
      <c r="O65" s="484" t="s">
        <v>42</v>
      </c>
      <c r="P65" s="486"/>
      <c r="Q65" s="484" t="s">
        <v>43</v>
      </c>
      <c r="R65" s="485"/>
      <c r="S65" s="486"/>
    </row>
    <row r="66" spans="1:21" ht="15" customHeight="1" x14ac:dyDescent="0.25">
      <c r="O66" s="487" t="s">
        <v>88</v>
      </c>
      <c r="P66" s="488"/>
      <c r="Q66" s="489" t="s">
        <v>88</v>
      </c>
      <c r="R66" s="490"/>
      <c r="S66" s="488"/>
    </row>
    <row r="67" spans="1:21" ht="15" customHeight="1" x14ac:dyDescent="0.25">
      <c r="A67" s="492" t="s">
        <v>39</v>
      </c>
      <c r="B67" s="493"/>
      <c r="C67" s="493"/>
      <c r="D67" s="493"/>
      <c r="E67" s="60">
        <f>IF(COUNTIF(P7:P46," ")=ROWS(P7:P46)," ",SUM(E51:E56))</f>
        <v>12</v>
      </c>
      <c r="F67" s="184" t="str">
        <f>IF(E67&lt;&gt;" ","KİŞİ"," ")</f>
        <v>KİŞİ</v>
      </c>
      <c r="G67" s="60" t="str">
        <f>IF(H67=" "," ","%")</f>
        <v>%</v>
      </c>
      <c r="H67" s="183">
        <f>IF(E67=" "," ",100*E67/E61)</f>
        <v>35.294117647058826</v>
      </c>
      <c r="I67" s="494"/>
      <c r="J67" s="494"/>
      <c r="K67" s="495"/>
      <c r="O67" s="496" t="str">
        <f>'K. Bilgiler'!H20</f>
        <v>Dr. Öğr. Üyesi Galip USTA</v>
      </c>
      <c r="P67" s="497"/>
      <c r="Q67" s="496" t="str">
        <f>'K. Bilgiler'!H22</f>
        <v>Dr. Öğr. Üyesi Galip USTA</v>
      </c>
      <c r="R67" s="498"/>
      <c r="S67" s="497"/>
    </row>
    <row r="68" spans="1:21" ht="15" customHeight="1" x14ac:dyDescent="0.25">
      <c r="A68" s="492" t="s">
        <v>40</v>
      </c>
      <c r="B68" s="493"/>
      <c r="C68" s="493"/>
      <c r="D68" s="493"/>
      <c r="E68" s="60">
        <f>IF(COUNTIF(P7:P46," ")=ROWS(P7:P46)," ",SUM(E57:E60))</f>
        <v>22</v>
      </c>
      <c r="F68" s="184" t="str">
        <f>IF(E68&lt;&gt;" ","KİŞİ"," ")</f>
        <v>KİŞİ</v>
      </c>
      <c r="G68" s="60" t="str">
        <f>IF(H68=" "," ","%")</f>
        <v>%</v>
      </c>
      <c r="H68" s="183">
        <f>IF(E68=" "," ",100*E68/E61)</f>
        <v>64.705882352941174</v>
      </c>
      <c r="I68" s="494"/>
      <c r="J68" s="494"/>
      <c r="K68" s="495"/>
      <c r="O68" s="496"/>
      <c r="P68" s="497"/>
      <c r="Q68" s="496"/>
      <c r="R68" s="498"/>
      <c r="S68" s="497"/>
    </row>
    <row r="69" spans="1:21" ht="15" customHeight="1" x14ac:dyDescent="0.25">
      <c r="O69" s="479" t="s">
        <v>90</v>
      </c>
      <c r="P69" s="480"/>
      <c r="Q69" s="481" t="s">
        <v>89</v>
      </c>
      <c r="R69" s="482"/>
      <c r="S69" s="483"/>
    </row>
    <row r="78" spans="1:21" x14ac:dyDescent="0.25">
      <c r="E78" s="108">
        <f>COUNTIFS($AT$7:$AT$46,"&gt;=90",$AT$7:$AT$46,"&lt;=100")</f>
        <v>0</v>
      </c>
      <c r="T78" s="118"/>
      <c r="U78" s="118"/>
    </row>
  </sheetData>
  <sheetProtection selectLockedCells="1"/>
  <mergeCells count="102">
    <mergeCell ref="O69:P69"/>
    <mergeCell ref="Q69:S69"/>
    <mergeCell ref="Q65:S65"/>
    <mergeCell ref="O66:P66"/>
    <mergeCell ref="Q66:S66"/>
    <mergeCell ref="O65:P65"/>
    <mergeCell ref="A64:C64"/>
    <mergeCell ref="D64:E64"/>
    <mergeCell ref="I64:N64"/>
    <mergeCell ref="A65:C65"/>
    <mergeCell ref="D65:E65"/>
    <mergeCell ref="A67:D67"/>
    <mergeCell ref="I67:K67"/>
    <mergeCell ref="O67:P68"/>
    <mergeCell ref="Q67:S68"/>
    <mergeCell ref="A68:D68"/>
    <mergeCell ref="I68:K68"/>
    <mergeCell ref="A58:C58"/>
    <mergeCell ref="I58:J58"/>
    <mergeCell ref="L58:N58"/>
    <mergeCell ref="A53:C53"/>
    <mergeCell ref="A54:C54"/>
    <mergeCell ref="A55:C55"/>
    <mergeCell ref="A56:C56"/>
    <mergeCell ref="A57:C57"/>
    <mergeCell ref="A63:C63"/>
    <mergeCell ref="D63:E63"/>
    <mergeCell ref="A59:C59"/>
    <mergeCell ref="I59:J59"/>
    <mergeCell ref="L59:N59"/>
    <mergeCell ref="A60:C60"/>
    <mergeCell ref="I60:J60"/>
    <mergeCell ref="L60:N60"/>
    <mergeCell ref="A61:D61"/>
    <mergeCell ref="I61:J61"/>
    <mergeCell ref="A47:H48"/>
    <mergeCell ref="S47:S48"/>
    <mergeCell ref="A50:H50"/>
    <mergeCell ref="I50:N51"/>
    <mergeCell ref="O50:S51"/>
    <mergeCell ref="A51:C51"/>
    <mergeCell ref="A52:C52"/>
    <mergeCell ref="I52:J52"/>
    <mergeCell ref="L52:N52"/>
    <mergeCell ref="C46:H46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34:H34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22:H22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10:H10"/>
    <mergeCell ref="L5:L6"/>
    <mergeCell ref="M5:M6"/>
    <mergeCell ref="N5:N6"/>
    <mergeCell ref="O5:O6"/>
    <mergeCell ref="R5:R6"/>
    <mergeCell ref="S5:S6"/>
    <mergeCell ref="C7:H7"/>
    <mergeCell ref="C8:H8"/>
    <mergeCell ref="C9:H9"/>
    <mergeCell ref="P5:P6"/>
    <mergeCell ref="Q5:Q6"/>
    <mergeCell ref="A1:S1"/>
    <mergeCell ref="A2:S2"/>
    <mergeCell ref="A3:S3"/>
    <mergeCell ref="A4:S4"/>
    <mergeCell ref="A5:A6"/>
    <mergeCell ref="B5:B6"/>
    <mergeCell ref="C5:H6"/>
    <mergeCell ref="I5:I6"/>
    <mergeCell ref="J5:J6"/>
    <mergeCell ref="K5:K6"/>
  </mergeCells>
  <conditionalFormatting sqref="A41 I41 L41:O41">
    <cfRule type="expression" dxfId="39" priority="35" stopIfTrue="1">
      <formula>$S$41="BAŞARISIZ"</formula>
    </cfRule>
  </conditionalFormatting>
  <conditionalFormatting sqref="A42 I42 L42:O42">
    <cfRule type="expression" dxfId="38" priority="36" stopIfTrue="1">
      <formula>$S$42="BAŞARISIZ"</formula>
    </cfRule>
  </conditionalFormatting>
  <conditionalFormatting sqref="A43 I43 L43:O43">
    <cfRule type="expression" dxfId="37" priority="37" stopIfTrue="1">
      <formula>$S$43="BAŞARISIZ"</formula>
    </cfRule>
  </conditionalFormatting>
  <conditionalFormatting sqref="A44 I44 L44:O44">
    <cfRule type="expression" dxfId="36" priority="38" stopIfTrue="1">
      <formula>$S$44="BAŞARISIZ"</formula>
    </cfRule>
  </conditionalFormatting>
  <conditionalFormatting sqref="A45 I45 L45:O45">
    <cfRule type="expression" dxfId="35" priority="39" stopIfTrue="1">
      <formula>$S$45="BAŞARISIZ"</formula>
    </cfRule>
  </conditionalFormatting>
  <conditionalFormatting sqref="A46 I46 L46:O46">
    <cfRule type="expression" dxfId="34" priority="40" stopIfTrue="1">
      <formula>$S$46="BAŞARISIZ"</formula>
    </cfRule>
  </conditionalFormatting>
  <conditionalFormatting sqref="A23:H23 L23:O23">
    <cfRule type="expression" dxfId="33" priority="17" stopIfTrue="1">
      <formula>$S$23="BAŞARISIZ"</formula>
    </cfRule>
  </conditionalFormatting>
  <conditionalFormatting sqref="A24:H24 L24:O24">
    <cfRule type="expression" dxfId="32" priority="18" stopIfTrue="1">
      <formula>$S$24="BAŞARISIZ"</formula>
    </cfRule>
  </conditionalFormatting>
  <conditionalFormatting sqref="A8:I8 L8:O8">
    <cfRule type="expression" dxfId="31" priority="3" stopIfTrue="1">
      <formula>$S$8="BAŞARISIZ"</formula>
    </cfRule>
  </conditionalFormatting>
  <conditionalFormatting sqref="A9:I9 L9:O9">
    <cfRule type="expression" dxfId="30" priority="4" stopIfTrue="1">
      <formula>$S$9="BAŞARISIZ"</formula>
    </cfRule>
  </conditionalFormatting>
  <conditionalFormatting sqref="A10:I10 L10:O10">
    <cfRule type="expression" dxfId="29" priority="5" stopIfTrue="1">
      <formula>$S$10="BAŞARISIZ"</formula>
    </cfRule>
  </conditionalFormatting>
  <conditionalFormatting sqref="A11:I11 L11:O11">
    <cfRule type="expression" dxfId="28" priority="6" stopIfTrue="1">
      <formula>$S$11="BAŞARISIZ"</formula>
    </cfRule>
  </conditionalFormatting>
  <conditionalFormatting sqref="A12:I12 L12:O12">
    <cfRule type="expression" dxfId="27" priority="7" stopIfTrue="1">
      <formula>$S$12="BAŞARISIZ"</formula>
    </cfRule>
  </conditionalFormatting>
  <conditionalFormatting sqref="A13:I13 L13:O13">
    <cfRule type="expression" dxfId="26" priority="8" stopIfTrue="1">
      <formula>$S$13="BAŞARISIZ"</formula>
    </cfRule>
  </conditionalFormatting>
  <conditionalFormatting sqref="A14:I14 L14:O14">
    <cfRule type="expression" dxfId="25" priority="9" stopIfTrue="1">
      <formula>$S$14="BAŞARISIZ"</formula>
    </cfRule>
  </conditionalFormatting>
  <conditionalFormatting sqref="A15:I15 L15:O15">
    <cfRule type="expression" dxfId="24" priority="10" stopIfTrue="1">
      <formula>$S$15="BAŞARISIZ"</formula>
    </cfRule>
  </conditionalFormatting>
  <conditionalFormatting sqref="A16:I16 L16:O16">
    <cfRule type="expression" dxfId="23" priority="11" stopIfTrue="1">
      <formula>$S$16="BAŞARISIZ"</formula>
    </cfRule>
  </conditionalFormatting>
  <conditionalFormatting sqref="A17:I17 L17:O17">
    <cfRule type="expression" dxfId="22" priority="12" stopIfTrue="1">
      <formula>$S$17="BAŞARISIZ"</formula>
    </cfRule>
  </conditionalFormatting>
  <conditionalFormatting sqref="A18:I18 L18:O18">
    <cfRule type="expression" dxfId="21" priority="13" stopIfTrue="1">
      <formula>$S$18="BAŞARISIZ"</formula>
    </cfRule>
  </conditionalFormatting>
  <conditionalFormatting sqref="A19:I19 L19:O19">
    <cfRule type="expression" dxfId="20" priority="14" stopIfTrue="1">
      <formula>$S$19="BAŞARISIZ"</formula>
    </cfRule>
  </conditionalFormatting>
  <conditionalFormatting sqref="A20:I20 L20:O20">
    <cfRule type="expression" dxfId="19" priority="1" stopIfTrue="1">
      <formula>$S$20="BAŞARISIZ"</formula>
    </cfRule>
  </conditionalFormatting>
  <conditionalFormatting sqref="A21:I21 L21:O21">
    <cfRule type="expression" dxfId="18" priority="15" stopIfTrue="1">
      <formula>$S$21="BAŞARISIZ"</formula>
    </cfRule>
  </conditionalFormatting>
  <conditionalFormatting sqref="A22:I22 L22:O22 I23:I24">
    <cfRule type="expression" dxfId="17" priority="16" stopIfTrue="1">
      <formula>$S$22="BAŞARISIZ"</formula>
    </cfRule>
  </conditionalFormatting>
  <conditionalFormatting sqref="A25:I25 L25:O25">
    <cfRule type="expression" dxfId="16" priority="19" stopIfTrue="1">
      <formula>$S$25="BAŞARISIZ"</formula>
    </cfRule>
  </conditionalFormatting>
  <conditionalFormatting sqref="A26:I26 L26:O26">
    <cfRule type="expression" dxfId="15" priority="20" stopIfTrue="1">
      <formula>$S$26="BAŞARISIZ"</formula>
    </cfRule>
  </conditionalFormatting>
  <conditionalFormatting sqref="A27:I27 L27:O27">
    <cfRule type="expression" dxfId="14" priority="21" stopIfTrue="1">
      <formula>$S$27="BAŞARISIZ"</formula>
    </cfRule>
  </conditionalFormatting>
  <conditionalFormatting sqref="A28:I28 L28:O28">
    <cfRule type="expression" dxfId="13" priority="22" stopIfTrue="1">
      <formula>$S$28="BAŞARISIZ"</formula>
    </cfRule>
  </conditionalFormatting>
  <conditionalFormatting sqref="A29:I29 L29:O29">
    <cfRule type="expression" dxfId="12" priority="23" stopIfTrue="1">
      <formula>$S$29="BAŞARISIZ"</formula>
    </cfRule>
  </conditionalFormatting>
  <conditionalFormatting sqref="A30:I30 L30:O30">
    <cfRule type="expression" dxfId="11" priority="24" stopIfTrue="1">
      <formula>$S$30="BAŞARISIZ"</formula>
    </cfRule>
  </conditionalFormatting>
  <conditionalFormatting sqref="A31:I31 L31:O31">
    <cfRule type="expression" dxfId="10" priority="25" stopIfTrue="1">
      <formula>$S$31="BAŞARISIZ"</formula>
    </cfRule>
  </conditionalFormatting>
  <conditionalFormatting sqref="A32:I32 L32:O32">
    <cfRule type="expression" dxfId="9" priority="26" stopIfTrue="1">
      <formula>$S$32="BAŞARISIZ"</formula>
    </cfRule>
  </conditionalFormatting>
  <conditionalFormatting sqref="A33:I33 L33:O33">
    <cfRule type="expression" dxfId="8" priority="27" stopIfTrue="1">
      <formula>$S$33="BAŞARISIZ"</formula>
    </cfRule>
  </conditionalFormatting>
  <conditionalFormatting sqref="A34:I34 L34:O34">
    <cfRule type="expression" dxfId="7" priority="28" stopIfTrue="1">
      <formula>$S$34="BAŞARISIZ"</formula>
    </cfRule>
  </conditionalFormatting>
  <conditionalFormatting sqref="A35:I35 L35:O35">
    <cfRule type="expression" dxfId="6" priority="29" stopIfTrue="1">
      <formula>$S$35="BAŞARISIZ"</formula>
    </cfRule>
  </conditionalFormatting>
  <conditionalFormatting sqref="A36:I36 L36:O36">
    <cfRule type="expression" dxfId="5" priority="30" stopIfTrue="1">
      <formula>$S$36="BAŞARISIZ"</formula>
    </cfRule>
  </conditionalFormatting>
  <conditionalFormatting sqref="A37:I37 L37:O37">
    <cfRule type="expression" dxfId="4" priority="31" stopIfTrue="1">
      <formula>$S$37="BAŞARISIZ"</formula>
    </cfRule>
  </conditionalFormatting>
  <conditionalFormatting sqref="A38:I38 L38:O38">
    <cfRule type="expression" dxfId="3" priority="32" stopIfTrue="1">
      <formula>$S$38="BAŞARISIZ"</formula>
    </cfRule>
  </conditionalFormatting>
  <conditionalFormatting sqref="A39:I39 L39:O39">
    <cfRule type="expression" dxfId="2" priority="33" stopIfTrue="1">
      <formula>$S$39="BAŞARISIZ"</formula>
    </cfRule>
  </conditionalFormatting>
  <conditionalFormatting sqref="A40:I40 L40:O40 B41:H46">
    <cfRule type="expression" dxfId="1" priority="34" stopIfTrue="1">
      <formula>$S$40="BAŞARISIZ"</formula>
    </cfRule>
  </conditionalFormatting>
  <conditionalFormatting sqref="A7:P7 Q7:S46 J8:K46 P8:P46">
    <cfRule type="expression" dxfId="0" priority="2" stopIfTrue="1">
      <formula>$S$7="BAŞARISIZ"</formula>
    </cfRule>
  </conditionalFormatting>
  <dataValidations count="4">
    <dataValidation allowBlank="1" showInputMessage="1" showErrorMessage="1" prompt="Varsa öğrencinin dönem ödevinden aldığı puanı giriniz." sqref="O7:O46" xr:uid="{00000000-0002-0000-0800-000000000000}"/>
    <dataValidation allowBlank="1" showInputMessage="1" showErrorMessage="1" prompt="Öğrencinin 3. sözlüden aldığı puanı giriniz." sqref="N7:N46" xr:uid="{00000000-0002-0000-0800-000001000000}"/>
    <dataValidation allowBlank="1" showInputMessage="1" showErrorMessage="1" prompt="Öğrencinin 2. sözlüden aldığı puanı giriniz." sqref="M7:M46" xr:uid="{00000000-0002-0000-0800-000002000000}"/>
    <dataValidation allowBlank="1" showInputMessage="1" showErrorMessage="1" prompt="Öğrencinin 1. sözlüden aldığı puanı giriniz." sqref="L7:L46" xr:uid="{00000000-0002-0000-0800-000003000000}"/>
  </dataValidations>
  <pageMargins left="0.26" right="0.23" top="0.26" bottom="0.16" header="0.23" footer="0.2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10</vt:i4>
      </vt:variant>
    </vt:vector>
  </HeadingPairs>
  <TitlesOfParts>
    <vt:vector size="19" baseType="lpstr">
      <vt:lpstr>Ana Sayfa</vt:lpstr>
      <vt:lpstr>K. Bilgiler</vt:lpstr>
      <vt:lpstr>Sınav Tarihleri</vt:lpstr>
      <vt:lpstr>S. Listesi</vt:lpstr>
      <vt:lpstr>NOT Baremi</vt:lpstr>
      <vt:lpstr>Vize</vt:lpstr>
      <vt:lpstr>Final</vt:lpstr>
      <vt:lpstr>Butunleme</vt:lpstr>
      <vt:lpstr>Sonuc</vt:lpstr>
      <vt:lpstr>Butunleme!ABCD</vt:lpstr>
      <vt:lpstr>Final!ABCD</vt:lpstr>
      <vt:lpstr>ABCD</vt:lpstr>
      <vt:lpstr>'Ana Sayfa'!Yazdırma_Alanı</vt:lpstr>
      <vt:lpstr>Butunleme!Yazdırma_Alanı</vt:lpstr>
      <vt:lpstr>Final!Yazdırma_Alanı</vt:lpstr>
      <vt:lpstr>'K. Bilgiler'!Yazdırma_Alanı</vt:lpstr>
      <vt:lpstr>'NOT Baremi'!Yazdırma_Alanı</vt:lpstr>
      <vt:lpstr>'S. Listesi'!Yazdırma_Alanı</vt:lpstr>
      <vt:lpstr>Sonuc!Yazdırma_Alanı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sınav analiz programı</dc:title>
  <dc:creator>EXPER</dc:creator>
  <cp:lastModifiedBy>Galip Usta</cp:lastModifiedBy>
  <cp:lastPrinted>2017-01-25T21:55:18Z</cp:lastPrinted>
  <dcterms:created xsi:type="dcterms:W3CDTF">2009-10-07T21:21:08Z</dcterms:created>
  <dcterms:modified xsi:type="dcterms:W3CDTF">2024-11-03T13:26:01Z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hibi">
    <vt:lpwstr>Ünal GÖKGÖZ</vt:lpwstr>
  </property>
</Properties>
</file>